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kandikon-my.sharepoint.com/personal/jonatan_chauca_skandikon_se/Documents/Valcentralen/Statistik 2026/OA/Q3/"/>
    </mc:Choice>
  </mc:AlternateContent>
  <xr:revisionPtr revIDLastSave="0" documentId="8_{14CB3DA7-A3AA-4854-B7F0-E3D0B86754E9}" xr6:coauthVersionLast="47" xr6:coauthVersionMax="47" xr10:uidLastSave="{00000000-0000-0000-0000-000000000000}"/>
  <bookViews>
    <workbookView xWindow="19090" yWindow="-110" windowWidth="19420" windowHeight="10300" tabRatio="500" xr2:uid="{00000000-000D-0000-FFFF-FFFF00000000}"/>
  </bookViews>
  <sheets>
    <sheet name="Q3 2026" sheetId="1" r:id="rId1"/>
    <sheet name="Fördelning trad &amp; fond" sheetId="2" r:id="rId2"/>
    <sheet name="Månadsutveckling" sheetId="3" r:id="rId3"/>
    <sheet name="Juli" sheetId="4" r:id="rId4"/>
    <sheet name="Augusti" sheetId="5" r:id="rId5"/>
    <sheet name="September" sheetId="6" r:id="rId6"/>
  </sheets>
  <definedNames>
    <definedName name="_xlnm.Print_Area" localSheetId="0">'Q3 2026'!$A$1:$G$29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8" i="6" l="1"/>
  <c r="D28" i="6"/>
  <c r="C28" i="6"/>
  <c r="G28" i="6" s="1"/>
  <c r="D10" i="3" s="1"/>
  <c r="B28" i="6"/>
  <c r="F28" i="6" s="1"/>
  <c r="D9" i="3" s="1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D28" i="3" s="1"/>
  <c r="F18" i="6"/>
  <c r="G17" i="6"/>
  <c r="F17" i="6"/>
  <c r="G16" i="6"/>
  <c r="F16" i="6"/>
  <c r="G15" i="6"/>
  <c r="F15" i="6"/>
  <c r="G14" i="6"/>
  <c r="D24" i="3" s="1"/>
  <c r="F14" i="6"/>
  <c r="G13" i="6"/>
  <c r="F13" i="6"/>
  <c r="G12" i="6"/>
  <c r="F12" i="6"/>
  <c r="G11" i="6"/>
  <c r="F11" i="6"/>
  <c r="G10" i="6"/>
  <c r="D20" i="3" s="1"/>
  <c r="F10" i="6"/>
  <c r="G9" i="6"/>
  <c r="F9" i="6"/>
  <c r="G8" i="6"/>
  <c r="F8" i="6"/>
  <c r="G7" i="6"/>
  <c r="F7" i="6"/>
  <c r="G6" i="6"/>
  <c r="D16" i="3" s="1"/>
  <c r="F6" i="6"/>
  <c r="G5" i="6"/>
  <c r="F5" i="6"/>
  <c r="G4" i="6"/>
  <c r="F4" i="6"/>
  <c r="E28" i="5"/>
  <c r="C8" i="3" s="1"/>
  <c r="D28" i="5"/>
  <c r="C28" i="5"/>
  <c r="B28" i="5"/>
  <c r="F28" i="5" s="1"/>
  <c r="C9" i="3" s="1"/>
  <c r="G27" i="5"/>
  <c r="F27" i="5"/>
  <c r="G26" i="5"/>
  <c r="F26" i="5"/>
  <c r="G25" i="5"/>
  <c r="C35" i="3" s="1"/>
  <c r="F25" i="5"/>
  <c r="G24" i="5"/>
  <c r="F24" i="5"/>
  <c r="G23" i="5"/>
  <c r="F23" i="5"/>
  <c r="G22" i="5"/>
  <c r="F22" i="5"/>
  <c r="G21" i="5"/>
  <c r="C31" i="3" s="1"/>
  <c r="F21" i="5"/>
  <c r="G20" i="5"/>
  <c r="F20" i="5"/>
  <c r="G19" i="5"/>
  <c r="F19" i="5"/>
  <c r="G18" i="5"/>
  <c r="F18" i="5"/>
  <c r="G17" i="5"/>
  <c r="C27" i="3" s="1"/>
  <c r="F17" i="5"/>
  <c r="G16" i="5"/>
  <c r="F16" i="5"/>
  <c r="G15" i="5"/>
  <c r="F15" i="5"/>
  <c r="G14" i="5"/>
  <c r="F14" i="5"/>
  <c r="G13" i="5"/>
  <c r="C23" i="3" s="1"/>
  <c r="F13" i="5"/>
  <c r="G12" i="5"/>
  <c r="F12" i="5"/>
  <c r="G11" i="5"/>
  <c r="F11" i="5"/>
  <c r="G10" i="5"/>
  <c r="F10" i="5"/>
  <c r="G9" i="5"/>
  <c r="C19" i="3" s="1"/>
  <c r="F9" i="5"/>
  <c r="G8" i="5"/>
  <c r="F8" i="5"/>
  <c r="G7" i="5"/>
  <c r="F7" i="5"/>
  <c r="G6" i="5"/>
  <c r="F6" i="5"/>
  <c r="G5" i="5"/>
  <c r="C15" i="3" s="1"/>
  <c r="F5" i="5"/>
  <c r="G4" i="5"/>
  <c r="F4" i="5"/>
  <c r="E28" i="4"/>
  <c r="D28" i="4"/>
  <c r="C28" i="4"/>
  <c r="G28" i="4" s="1"/>
  <c r="B10" i="3" s="1"/>
  <c r="B28" i="4"/>
  <c r="F28" i="4" s="1"/>
  <c r="B9" i="3" s="1"/>
  <c r="G27" i="4"/>
  <c r="B37" i="3" s="1"/>
  <c r="F27" i="4"/>
  <c r="G26" i="4"/>
  <c r="B36" i="3" s="1"/>
  <c r="F26" i="4"/>
  <c r="G25" i="4"/>
  <c r="B35" i="3" s="1"/>
  <c r="F25" i="4"/>
  <c r="G24" i="4"/>
  <c r="F24" i="4"/>
  <c r="G23" i="4"/>
  <c r="B33" i="3" s="1"/>
  <c r="F23" i="4"/>
  <c r="G22" i="4"/>
  <c r="B32" i="3" s="1"/>
  <c r="F22" i="4"/>
  <c r="G21" i="4"/>
  <c r="F21" i="4"/>
  <c r="G20" i="4"/>
  <c r="F20" i="4"/>
  <c r="G19" i="4"/>
  <c r="F19" i="4"/>
  <c r="G18" i="4"/>
  <c r="B28" i="3" s="1"/>
  <c r="F18" i="4"/>
  <c r="G17" i="4"/>
  <c r="F17" i="4"/>
  <c r="G16" i="4"/>
  <c r="F16" i="4"/>
  <c r="G15" i="4"/>
  <c r="B25" i="3" s="1"/>
  <c r="F15" i="4"/>
  <c r="G14" i="4"/>
  <c r="B24" i="3" s="1"/>
  <c r="F14" i="4"/>
  <c r="G13" i="4"/>
  <c r="F13" i="4"/>
  <c r="G12" i="4"/>
  <c r="B22" i="3" s="1"/>
  <c r="F12" i="4"/>
  <c r="G11" i="4"/>
  <c r="B21" i="3" s="1"/>
  <c r="F11" i="4"/>
  <c r="G10" i="4"/>
  <c r="B20" i="3" s="1"/>
  <c r="F10" i="4"/>
  <c r="G9" i="4"/>
  <c r="F9" i="4"/>
  <c r="G8" i="4"/>
  <c r="F8" i="4"/>
  <c r="G7" i="4"/>
  <c r="B17" i="3" s="1"/>
  <c r="F7" i="4"/>
  <c r="G6" i="4"/>
  <c r="B16" i="3" s="1"/>
  <c r="F6" i="4"/>
  <c r="G5" i="4"/>
  <c r="F5" i="4"/>
  <c r="G4" i="4"/>
  <c r="F4" i="4"/>
  <c r="D37" i="3"/>
  <c r="C37" i="3"/>
  <c r="D36" i="3"/>
  <c r="C36" i="3"/>
  <c r="D35" i="3"/>
  <c r="D34" i="3"/>
  <c r="C34" i="3"/>
  <c r="B34" i="3"/>
  <c r="E34" i="3" s="1"/>
  <c r="D33" i="3"/>
  <c r="C33" i="3"/>
  <c r="D32" i="3"/>
  <c r="C32" i="3"/>
  <c r="D31" i="3"/>
  <c r="B31" i="3"/>
  <c r="D30" i="3"/>
  <c r="C30" i="3"/>
  <c r="B30" i="3"/>
  <c r="D29" i="3"/>
  <c r="C29" i="3"/>
  <c r="B29" i="3"/>
  <c r="C28" i="3"/>
  <c r="D27" i="3"/>
  <c r="B27" i="3"/>
  <c r="D26" i="3"/>
  <c r="C26" i="3"/>
  <c r="B26" i="3"/>
  <c r="D25" i="3"/>
  <c r="C25" i="3"/>
  <c r="C24" i="3"/>
  <c r="D23" i="3"/>
  <c r="B23" i="3"/>
  <c r="D22" i="3"/>
  <c r="C22" i="3"/>
  <c r="D21" i="3"/>
  <c r="C21" i="3"/>
  <c r="C20" i="3"/>
  <c r="D19" i="3"/>
  <c r="B19" i="3"/>
  <c r="D18" i="3"/>
  <c r="C18" i="3"/>
  <c r="B18" i="3"/>
  <c r="D17" i="3"/>
  <c r="C17" i="3"/>
  <c r="C16" i="3"/>
  <c r="D15" i="3"/>
  <c r="B15" i="3"/>
  <c r="D14" i="3"/>
  <c r="C14" i="3"/>
  <c r="B14" i="3"/>
  <c r="D8" i="3"/>
  <c r="B8" i="3"/>
  <c r="D7" i="3"/>
  <c r="C7" i="3"/>
  <c r="B7" i="3"/>
  <c r="D6" i="3"/>
  <c r="C6" i="3"/>
  <c r="B6" i="3"/>
  <c r="C5" i="3"/>
  <c r="B5" i="3"/>
  <c r="E27" i="1"/>
  <c r="E15" i="2" s="1"/>
  <c r="D27" i="1"/>
  <c r="D15" i="2" s="1"/>
  <c r="C27" i="1"/>
  <c r="C15" i="2" s="1"/>
  <c r="B27" i="1"/>
  <c r="E26" i="1"/>
  <c r="E31" i="2" s="1"/>
  <c r="D26" i="1"/>
  <c r="D31" i="2" s="1"/>
  <c r="C26" i="1"/>
  <c r="G26" i="1" s="1"/>
  <c r="B26" i="1"/>
  <c r="E25" i="1"/>
  <c r="E14" i="2" s="1"/>
  <c r="D25" i="1"/>
  <c r="D14" i="2" s="1"/>
  <c r="C25" i="1"/>
  <c r="C14" i="2" s="1"/>
  <c r="B25" i="1"/>
  <c r="B14" i="2" s="1"/>
  <c r="E24" i="1"/>
  <c r="E30" i="2" s="1"/>
  <c r="D24" i="1"/>
  <c r="D30" i="2" s="1"/>
  <c r="C24" i="1"/>
  <c r="G24" i="1" s="1"/>
  <c r="B24" i="1"/>
  <c r="E23" i="1"/>
  <c r="E13" i="2" s="1"/>
  <c r="D23" i="1"/>
  <c r="D13" i="2" s="1"/>
  <c r="C23" i="1"/>
  <c r="C13" i="2" s="1"/>
  <c r="B23" i="1"/>
  <c r="E22" i="1"/>
  <c r="E12" i="2" s="1"/>
  <c r="D22" i="1"/>
  <c r="D12" i="2" s="1"/>
  <c r="C22" i="1"/>
  <c r="B22" i="1"/>
  <c r="B12" i="2" s="1"/>
  <c r="E21" i="1"/>
  <c r="E29" i="2" s="1"/>
  <c r="D21" i="1"/>
  <c r="D29" i="2" s="1"/>
  <c r="C21" i="1"/>
  <c r="C29" i="2" s="1"/>
  <c r="B21" i="1"/>
  <c r="B29" i="2" s="1"/>
  <c r="E20" i="1"/>
  <c r="E28" i="2" s="1"/>
  <c r="D20" i="1"/>
  <c r="D28" i="2" s="1"/>
  <c r="C20" i="1"/>
  <c r="C28" i="2" s="1"/>
  <c r="B20" i="1"/>
  <c r="B28" i="2" s="1"/>
  <c r="E19" i="1"/>
  <c r="E11" i="2" s="1"/>
  <c r="D19" i="1"/>
  <c r="D11" i="2" s="1"/>
  <c r="C19" i="1"/>
  <c r="C11" i="2" s="1"/>
  <c r="B19" i="1"/>
  <c r="E18" i="1"/>
  <c r="E27" i="2" s="1"/>
  <c r="D18" i="1"/>
  <c r="D27" i="2" s="1"/>
  <c r="C18" i="1"/>
  <c r="B18" i="1"/>
  <c r="E17" i="1"/>
  <c r="E26" i="2" s="1"/>
  <c r="D17" i="1"/>
  <c r="D26" i="2" s="1"/>
  <c r="C17" i="1"/>
  <c r="C26" i="2" s="1"/>
  <c r="B17" i="1"/>
  <c r="B26" i="2" s="1"/>
  <c r="E16" i="1"/>
  <c r="E10" i="2" s="1"/>
  <c r="D16" i="1"/>
  <c r="D10" i="2" s="1"/>
  <c r="C16" i="1"/>
  <c r="C10" i="2" s="1"/>
  <c r="B16" i="1"/>
  <c r="B10" i="2" s="1"/>
  <c r="E15" i="1"/>
  <c r="E25" i="2" s="1"/>
  <c r="D15" i="1"/>
  <c r="D25" i="2" s="1"/>
  <c r="C15" i="1"/>
  <c r="C25" i="2" s="1"/>
  <c r="B15" i="1"/>
  <c r="E14" i="1"/>
  <c r="E9" i="2" s="1"/>
  <c r="D14" i="1"/>
  <c r="D9" i="2" s="1"/>
  <c r="C14" i="1"/>
  <c r="B14" i="1"/>
  <c r="E13" i="1"/>
  <c r="E24" i="2" s="1"/>
  <c r="D13" i="1"/>
  <c r="D24" i="2" s="1"/>
  <c r="C13" i="1"/>
  <c r="C24" i="2" s="1"/>
  <c r="B13" i="1"/>
  <c r="B24" i="2" s="1"/>
  <c r="E12" i="1"/>
  <c r="E8" i="2" s="1"/>
  <c r="D12" i="1"/>
  <c r="D8" i="2" s="1"/>
  <c r="C12" i="1"/>
  <c r="B12" i="1"/>
  <c r="E11" i="1"/>
  <c r="E23" i="2" s="1"/>
  <c r="D11" i="1"/>
  <c r="D23" i="2" s="1"/>
  <c r="C11" i="1"/>
  <c r="C23" i="2" s="1"/>
  <c r="B11" i="1"/>
  <c r="E10" i="1"/>
  <c r="E22" i="2" s="1"/>
  <c r="D10" i="1"/>
  <c r="D22" i="2" s="1"/>
  <c r="C10" i="1"/>
  <c r="B10" i="1"/>
  <c r="B22" i="2" s="1"/>
  <c r="E9" i="1"/>
  <c r="E21" i="2" s="1"/>
  <c r="D9" i="1"/>
  <c r="D21" i="2" s="1"/>
  <c r="C9" i="1"/>
  <c r="C21" i="2" s="1"/>
  <c r="B9" i="1"/>
  <c r="B21" i="2" s="1"/>
  <c r="E8" i="1"/>
  <c r="E7" i="2" s="1"/>
  <c r="D8" i="1"/>
  <c r="D7" i="2" s="1"/>
  <c r="C8" i="1"/>
  <c r="B8" i="1"/>
  <c r="E7" i="1"/>
  <c r="E20" i="2" s="1"/>
  <c r="D7" i="1"/>
  <c r="D20" i="2" s="1"/>
  <c r="C7" i="1"/>
  <c r="C20" i="2" s="1"/>
  <c r="B7" i="1"/>
  <c r="E6" i="1"/>
  <c r="E6" i="2" s="1"/>
  <c r="D6" i="1"/>
  <c r="D6" i="2" s="1"/>
  <c r="C6" i="1"/>
  <c r="C6" i="2" s="1"/>
  <c r="B6" i="1"/>
  <c r="B6" i="2" s="1"/>
  <c r="E5" i="1"/>
  <c r="E19" i="2" s="1"/>
  <c r="D5" i="1"/>
  <c r="D19" i="2" s="1"/>
  <c r="C5" i="1"/>
  <c r="B5" i="1"/>
  <c r="B19" i="2" s="1"/>
  <c r="E4" i="1"/>
  <c r="D4" i="1"/>
  <c r="C4" i="1"/>
  <c r="B4" i="1"/>
  <c r="G22" i="1" l="1"/>
  <c r="E17" i="3"/>
  <c r="E25" i="3"/>
  <c r="E33" i="3"/>
  <c r="E37" i="3"/>
  <c r="D5" i="3"/>
  <c r="E5" i="3" s="1"/>
  <c r="D38" i="3"/>
  <c r="E18" i="3"/>
  <c r="G27" i="1"/>
  <c r="C38" i="3"/>
  <c r="E21" i="3"/>
  <c r="E8" i="3"/>
  <c r="E15" i="3"/>
  <c r="E31" i="3"/>
  <c r="G28" i="5"/>
  <c r="C10" i="3" s="1"/>
  <c r="E10" i="3" s="1"/>
  <c r="E22" i="3"/>
  <c r="F26" i="2"/>
  <c r="F19" i="1"/>
  <c r="F23" i="1"/>
  <c r="F27" i="1"/>
  <c r="E6" i="3"/>
  <c r="E19" i="3"/>
  <c r="E26" i="3"/>
  <c r="E29" i="3"/>
  <c r="G5" i="1"/>
  <c r="G25" i="2"/>
  <c r="G26" i="2"/>
  <c r="G29" i="2"/>
  <c r="E23" i="3"/>
  <c r="E35" i="3"/>
  <c r="E7" i="3"/>
  <c r="E14" i="3"/>
  <c r="E27" i="3"/>
  <c r="E30" i="3"/>
  <c r="E16" i="3"/>
  <c r="E20" i="3"/>
  <c r="E24" i="3"/>
  <c r="E28" i="3"/>
  <c r="E32" i="3"/>
  <c r="E36" i="3"/>
  <c r="F7" i="1"/>
  <c r="F4" i="1"/>
  <c r="F8" i="1"/>
  <c r="F22" i="2"/>
  <c r="G11" i="1"/>
  <c r="G6" i="2"/>
  <c r="G8" i="1"/>
  <c r="F14" i="1"/>
  <c r="F12" i="2"/>
  <c r="F24" i="1"/>
  <c r="F26" i="1"/>
  <c r="G14" i="1"/>
  <c r="G18" i="1"/>
  <c r="C12" i="2"/>
  <c r="G12" i="2" s="1"/>
  <c r="G4" i="1"/>
  <c r="D28" i="1"/>
  <c r="F9" i="1"/>
  <c r="F25" i="1"/>
  <c r="E28" i="1"/>
  <c r="G10" i="1"/>
  <c r="F12" i="1"/>
  <c r="F13" i="1"/>
  <c r="B5" i="2"/>
  <c r="B13" i="2"/>
  <c r="F13" i="2" s="1"/>
  <c r="C22" i="2"/>
  <c r="G22" i="2" s="1"/>
  <c r="G12" i="1"/>
  <c r="G15" i="1"/>
  <c r="E5" i="2"/>
  <c r="E16" i="2" s="1"/>
  <c r="F10" i="2"/>
  <c r="F17" i="1"/>
  <c r="G13" i="2"/>
  <c r="F14" i="2"/>
  <c r="F11" i="1"/>
  <c r="F18" i="1"/>
  <c r="G19" i="1"/>
  <c r="G14" i="2"/>
  <c r="C8" i="2"/>
  <c r="B27" i="2"/>
  <c r="F27" i="2" s="1"/>
  <c r="F5" i="1"/>
  <c r="G23" i="2"/>
  <c r="F24" i="2"/>
  <c r="F21" i="1"/>
  <c r="B9" i="2"/>
  <c r="F9" i="2" s="1"/>
  <c r="C30" i="2"/>
  <c r="G30" i="2" s="1"/>
  <c r="F6" i="2"/>
  <c r="G7" i="1"/>
  <c r="F15" i="1"/>
  <c r="F22" i="1"/>
  <c r="G23" i="1"/>
  <c r="B31" i="2"/>
  <c r="F31" i="2" s="1"/>
  <c r="G11" i="2"/>
  <c r="F29" i="2"/>
  <c r="G20" i="2"/>
  <c r="E9" i="3"/>
  <c r="E32" i="2"/>
  <c r="D32" i="2"/>
  <c r="F21" i="2"/>
  <c r="G21" i="2"/>
  <c r="G10" i="2"/>
  <c r="G8" i="2"/>
  <c r="F28" i="2"/>
  <c r="G15" i="2"/>
  <c r="G24" i="2"/>
  <c r="G28" i="2"/>
  <c r="B23" i="2"/>
  <c r="F23" i="2" s="1"/>
  <c r="F6" i="1"/>
  <c r="F10" i="1"/>
  <c r="B28" i="1"/>
  <c r="C5" i="2"/>
  <c r="C9" i="2"/>
  <c r="G9" i="2" s="1"/>
  <c r="C19" i="2"/>
  <c r="C27" i="2"/>
  <c r="G27" i="2" s="1"/>
  <c r="C31" i="2"/>
  <c r="G31" i="2" s="1"/>
  <c r="G6" i="1"/>
  <c r="C28" i="1"/>
  <c r="G28" i="1" s="1"/>
  <c r="D5" i="2"/>
  <c r="D16" i="2" s="1"/>
  <c r="B8" i="2"/>
  <c r="F8" i="2" s="1"/>
  <c r="B30" i="2"/>
  <c r="F30" i="2" s="1"/>
  <c r="B38" i="3"/>
  <c r="G9" i="1"/>
  <c r="G13" i="1"/>
  <c r="G17" i="1"/>
  <c r="G21" i="1"/>
  <c r="G25" i="1"/>
  <c r="B7" i="2"/>
  <c r="F7" i="2" s="1"/>
  <c r="B11" i="2"/>
  <c r="F11" i="2" s="1"/>
  <c r="B15" i="2"/>
  <c r="F15" i="2" s="1"/>
  <c r="F19" i="2"/>
  <c r="B25" i="2"/>
  <c r="F25" i="2" s="1"/>
  <c r="F16" i="1"/>
  <c r="F20" i="1"/>
  <c r="C7" i="2"/>
  <c r="G7" i="2" s="1"/>
  <c r="G16" i="1"/>
  <c r="G20" i="1"/>
  <c r="B20" i="2"/>
  <c r="F20" i="2" s="1"/>
  <c r="E38" i="3" l="1"/>
  <c r="D34" i="2"/>
  <c r="F28" i="1"/>
  <c r="E34" i="2"/>
  <c r="E37" i="2"/>
  <c r="E38" i="2"/>
  <c r="C32" i="2"/>
  <c r="G32" i="2" s="1"/>
  <c r="G19" i="2"/>
  <c r="B16" i="2"/>
  <c r="B32" i="2"/>
  <c r="F32" i="2" s="1"/>
  <c r="F5" i="2"/>
  <c r="G5" i="2"/>
  <c r="C16" i="2"/>
  <c r="D37" i="2"/>
  <c r="D38" i="2"/>
  <c r="F16" i="2" l="1"/>
  <c r="B34" i="2"/>
  <c r="G16" i="2"/>
  <c r="C34" i="2"/>
  <c r="B38" i="2" l="1"/>
  <c r="B37" i="2"/>
  <c r="F34" i="2"/>
  <c r="C38" i="2"/>
  <c r="C37" i="2"/>
  <c r="G34" i="2"/>
</calcChain>
</file>

<file path=xl/sharedStrings.xml><?xml version="1.0" encoding="utf-8"?>
<sst xmlns="http://schemas.openxmlformats.org/spreadsheetml/2006/main" count="221" uniqueCount="57">
  <si>
    <t>Kapitalflyttar Q3 2026 – utfall per bolag</t>
  </si>
  <si>
    <t>Bolagsnamn</t>
  </si>
  <si>
    <t>Antal inflyttade försäkringar</t>
  </si>
  <si>
    <t>Inflyttat belopp (kr)</t>
  </si>
  <si>
    <t>Antal utflyttade försäkringar</t>
  </si>
  <si>
    <t>Utflyttat belopp (kr)</t>
  </si>
  <si>
    <t>Flyttar netto</t>
  </si>
  <si>
    <t>Kapital netto (kr)</t>
  </si>
  <si>
    <t>Alecta (Trad)</t>
  </si>
  <si>
    <t>AMF (Fond)</t>
  </si>
  <si>
    <t>AMF (Trad)</t>
  </si>
  <si>
    <t>Folksam (Fond)</t>
  </si>
  <si>
    <t>Folksam (Trad)</t>
  </si>
  <si>
    <t>Folksam LO (Fond)</t>
  </si>
  <si>
    <t>Futur Pension (Fond)</t>
  </si>
  <si>
    <t>Handelsbanken (Fond)</t>
  </si>
  <si>
    <t>Handelsbanken (Trad)</t>
  </si>
  <si>
    <t>KPA (Fond)</t>
  </si>
  <si>
    <t>KPA (Trad)</t>
  </si>
  <si>
    <t>Länsförsäkringar (Fond)</t>
  </si>
  <si>
    <t>Länsförsäkringar (Trad)</t>
  </si>
  <si>
    <t>Lärarfonder (Fond)</t>
  </si>
  <si>
    <t>Nordea (Fond)</t>
  </si>
  <si>
    <t>Nordea (Trad)</t>
  </si>
  <si>
    <t>Nordnet (Fond)</t>
  </si>
  <si>
    <t>SEB (Fond)</t>
  </si>
  <si>
    <t>SEB (Trad)</t>
  </si>
  <si>
    <t>Skandia (Trad)</t>
  </si>
  <si>
    <t>SPP (Fond)</t>
  </si>
  <si>
    <t>SPP (Trad)</t>
  </si>
  <si>
    <t>Swedbank (Fond)</t>
  </si>
  <si>
    <t>Swedbank (Trad)</t>
  </si>
  <si>
    <t>Totalt Q3 2026</t>
  </si>
  <si>
    <t>Fördelning traditionell förvaltning och fondförsäkring – Q3 2026</t>
  </si>
  <si>
    <t>Hämtas från fliken Q3 2026.</t>
  </si>
  <si>
    <t>Försäkringsbolag trad</t>
  </si>
  <si>
    <t>Totalt trad Q3 2026</t>
  </si>
  <si>
    <t>Försäkringsbolag fond</t>
  </si>
  <si>
    <t>Totalt fond Q3 2026</t>
  </si>
  <si>
    <t>Andel av totalt</t>
  </si>
  <si>
    <t>Andel trad</t>
  </si>
  <si>
    <t>Andel fond</t>
  </si>
  <si>
    <t>Kapitalflyttar Q3 2026 – utveckling per månad</t>
  </si>
  <si>
    <t>Hämtas från månadsflikarna.</t>
  </si>
  <si>
    <t>Nyckeltal</t>
  </si>
  <si>
    <t>Juli</t>
  </si>
  <si>
    <t>Augusti</t>
  </si>
  <si>
    <t>September</t>
  </si>
  <si>
    <t>Q3 2026</t>
  </si>
  <si>
    <t>Kapital netto (kr) per bolag</t>
  </si>
  <si>
    <t>Totalt</t>
  </si>
  <si>
    <t>Kapitalflyttar Juli 2026</t>
  </si>
  <si>
    <t>Totalt Juli 2026</t>
  </si>
  <si>
    <t>Kapitalflyttar Augusti 2026</t>
  </si>
  <si>
    <t>Totalt Augusti 2026</t>
  </si>
  <si>
    <t>Kapitalflyttar September 2026</t>
  </si>
  <si>
    <t>Totalt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</si>
</sst>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7" x14ac:knownFonts="1">
    <font>
      <sz val="11"/>
      <color theme="1"/>
      <name val="Calibri"/>
      <family val="2"/>
      <charset val="1"/>
    </font>
    <font>
      <b/>
      <sz val="16"/>
      <color rgb="FF0E014D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0E014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0E014D"/>
        <bgColor rgb="FF000080"/>
      </patternFill>
    </fill>
    <fill>
      <patternFill patternType="solid">
        <fgColor rgb="FFF4F6FB"/>
        <bgColor rgb="FFF9F9F9"/>
      </patternFill>
    </fill>
    <fill>
      <patternFill patternType="solid">
        <fgColor rgb="FFC9C9E0"/>
        <bgColor rgb="FFD0D8F0"/>
      </patternFill>
    </fill>
  </fills>
  <borders count="4">
    <border>
      <left/>
      <right/>
      <top/>
      <bottom/>
      <diagonal/>
    </border>
    <border>
      <left/>
      <right/>
      <top style="medium">
        <color rgb="FF07F58A"/>
      </top>
      <bottom/>
      <diagonal/>
    </border>
    <border>
      <left/>
      <right/>
      <top/>
      <bottom style="thin">
        <color rgb="FFD0D8F0"/>
      </bottom>
      <diagonal/>
    </border>
    <border>
      <left/>
      <right/>
      <top style="medium">
        <color rgb="FF0E014D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3" fontId="4" fillId="0" borderId="2" xfId="0" applyNumberFormat="1" applyFont="1" applyBorder="1"/>
    <xf numFmtId="3" fontId="5" fillId="0" borderId="2" xfId="0" applyNumberFormat="1" applyFont="1" applyBorder="1"/>
    <xf numFmtId="3" fontId="4" fillId="3" borderId="2" xfId="0" applyNumberFormat="1" applyFont="1" applyFill="1" applyBorder="1"/>
    <xf numFmtId="3" fontId="5" fillId="3" borderId="2" xfId="0" applyNumberFormat="1" applyFont="1" applyFill="1" applyBorder="1"/>
    <xf numFmtId="3" fontId="3" fillId="2" borderId="3" xfId="0" applyNumberFormat="1" applyFont="1" applyFill="1" applyBorder="1"/>
    <xf numFmtId="3" fontId="6" fillId="4" borderId="3" xfId="0" applyNumberFormat="1" applyFont="1" applyFill="1" applyBorder="1"/>
    <xf numFmtId="0" fontId="6" fillId="0" borderId="0" xfId="0" applyFont="1"/>
    <xf numFmtId="0" fontId="5" fillId="0" borderId="0" xfId="0" applyFont="1"/>
    <xf numFmtId="165" fontId="5" fillId="0" borderId="2" xfId="0" applyNumberFormat="1" applyFont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/>
  </cellXfs>
  <cellStyles count="1">
    <cellStyle name="Normal" xfId="0" builtinId="0"/>
  </cellStyles>
  <dxfs count="16"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7F58A"/>
      <rgbColor rgb="FF800000"/>
      <rgbColor rgb="FF008000"/>
      <rgbColor rgb="FF0E014D"/>
      <rgbColor rgb="FF808000"/>
      <rgbColor rgb="FF800080"/>
      <rgbColor rgb="FF0B7A4B"/>
      <rgbColor rgb="FFD9D9D9"/>
      <rgbColor rgb="FF878787"/>
      <rgbColor rgb="FF9999FF"/>
      <rgbColor rgb="FF993366"/>
      <rgbColor rgb="FFF9F9F9"/>
      <rgbColor rgb="FFF4F6FB"/>
      <rgbColor rgb="FF660066"/>
      <rgbColor rgb="FFFF8080"/>
      <rgbColor rgb="FF0066CC"/>
      <rgbColor rgb="FFC9C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0D8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sv-SE" sz="1800" b="1" strike="noStrike" spc="-1">
                <a:solidFill>
                  <a:srgbClr val="000000"/>
                </a:solidFill>
                <a:latin typeface="Calibri"/>
              </a:rPr>
              <a:t>Kapital netto Q3 2026 per bolag (kr)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Månadsutveckling!$E$13</c:f>
              <c:strCache>
                <c:ptCount val="1"/>
                <c:pt idx="0">
                  <c:v>Q3 2026</c:v>
                </c:pt>
              </c:strCache>
            </c:strRef>
          </c:tx>
          <c:spPr>
            <a:solidFill>
              <a:srgbClr val="0E01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Månadsutveckling!$A$14:$A$37</c:f>
              <c:strCache>
                <c:ptCount val="24"/>
                <c:pt idx="0">
                  <c:v>Alecta (Trad)</c:v>
                </c:pt>
                <c:pt idx="1">
                  <c:v>AMF (Fond)</c:v>
                </c:pt>
                <c:pt idx="2">
                  <c:v>AMF (Trad)</c:v>
                </c:pt>
                <c:pt idx="3">
                  <c:v>Folksam (Fond)</c:v>
                </c:pt>
                <c:pt idx="4">
                  <c:v>Folksam (Trad)</c:v>
                </c:pt>
                <c:pt idx="5">
                  <c:v>Folksam LO (Fond)</c:v>
                </c:pt>
                <c:pt idx="6">
                  <c:v>Futur Pension (Fond)</c:v>
                </c:pt>
                <c:pt idx="7">
                  <c:v>Handelsbanken (Fond)</c:v>
                </c:pt>
                <c:pt idx="8">
                  <c:v>Handelsbanken (Trad)</c:v>
                </c:pt>
                <c:pt idx="9">
                  <c:v>KPA (Fond)</c:v>
                </c:pt>
                <c:pt idx="10">
                  <c:v>KPA (Trad)</c:v>
                </c:pt>
                <c:pt idx="11">
                  <c:v>Länsförsäkringar (Fond)</c:v>
                </c:pt>
                <c:pt idx="12">
                  <c:v>Länsförsäkringar (Trad)</c:v>
                </c:pt>
                <c:pt idx="13">
                  <c:v>Lärarfonder (Fond)</c:v>
                </c:pt>
                <c:pt idx="14">
                  <c:v>Nordea (Fond)</c:v>
                </c:pt>
                <c:pt idx="15">
                  <c:v>Nordea (Trad)</c:v>
                </c:pt>
                <c:pt idx="16">
                  <c:v>Nordnet (Fond)</c:v>
                </c:pt>
                <c:pt idx="17">
                  <c:v>SEB (Fond)</c:v>
                </c:pt>
                <c:pt idx="18">
                  <c:v>SEB (Trad)</c:v>
                </c:pt>
                <c:pt idx="19">
                  <c:v>Skandia (Trad)</c:v>
                </c:pt>
                <c:pt idx="20">
                  <c:v>SPP (Fond)</c:v>
                </c:pt>
                <c:pt idx="21">
                  <c:v>SPP (Trad)</c:v>
                </c:pt>
                <c:pt idx="22">
                  <c:v>Swedbank (Fond)</c:v>
                </c:pt>
                <c:pt idx="23">
                  <c:v>Swedbank (Trad)</c:v>
                </c:pt>
              </c:strCache>
            </c:strRef>
          </c:cat>
          <c:val>
            <c:numRef>
              <c:f>Månadsutveckling!$E$14:$E$37</c:f>
              <c:numCache>
                <c:formatCode>#,##0</c:formatCode>
                <c:ptCount val="24"/>
                <c:pt idx="0">
                  <c:v>-234556.66999999987</c:v>
                </c:pt>
                <c:pt idx="1">
                  <c:v>-7799737.8000000007</c:v>
                </c:pt>
                <c:pt idx="2">
                  <c:v>-22482836.259999998</c:v>
                </c:pt>
                <c:pt idx="3">
                  <c:v>-1789119.28</c:v>
                </c:pt>
                <c:pt idx="4">
                  <c:v>-890188.06</c:v>
                </c:pt>
                <c:pt idx="5">
                  <c:v>43510818.520000003</c:v>
                </c:pt>
                <c:pt idx="6">
                  <c:v>18561775.75</c:v>
                </c:pt>
                <c:pt idx="7">
                  <c:v>15436319.800000003</c:v>
                </c:pt>
                <c:pt idx="8">
                  <c:v>-1768.78</c:v>
                </c:pt>
                <c:pt idx="9">
                  <c:v>-13423861.310000001</c:v>
                </c:pt>
                <c:pt idx="10">
                  <c:v>-261741673.99000001</c:v>
                </c:pt>
                <c:pt idx="11">
                  <c:v>114467399.78</c:v>
                </c:pt>
                <c:pt idx="12">
                  <c:v>-435045.02</c:v>
                </c:pt>
                <c:pt idx="13">
                  <c:v>-2116026.89</c:v>
                </c:pt>
                <c:pt idx="14">
                  <c:v>32150782.07</c:v>
                </c:pt>
                <c:pt idx="15">
                  <c:v>-196597</c:v>
                </c:pt>
                <c:pt idx="16">
                  <c:v>0</c:v>
                </c:pt>
                <c:pt idx="17">
                  <c:v>13957714.789999999</c:v>
                </c:pt>
                <c:pt idx="18">
                  <c:v>-174626</c:v>
                </c:pt>
                <c:pt idx="19">
                  <c:v>-803780.37999999989</c:v>
                </c:pt>
                <c:pt idx="20">
                  <c:v>-6080384.3599999994</c:v>
                </c:pt>
                <c:pt idx="21">
                  <c:v>-398843.54</c:v>
                </c:pt>
                <c:pt idx="22">
                  <c:v>82436948.25</c:v>
                </c:pt>
                <c:pt idx="23">
                  <c:v>-1952713.62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2-44ED-8FE9-871B30E12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152492"/>
        <c:axId val="40627727"/>
      </c:barChart>
      <c:catAx>
        <c:axId val="761524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v-SE"/>
          </a:p>
        </c:txPr>
        <c:crossAx val="40627727"/>
        <c:crosses val="autoZero"/>
        <c:auto val="1"/>
        <c:lblAlgn val="ctr"/>
        <c:lblOffset val="100"/>
        <c:noMultiLvlLbl val="0"/>
      </c:catAx>
      <c:valAx>
        <c:axId val="40627727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v-SE"/>
          </a:p>
        </c:txPr>
        <c:crossAx val="7615249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16</xdr:col>
      <xdr:colOff>334080</xdr:colOff>
      <xdr:row>26</xdr:row>
      <xdr:rowOff>183960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014D"/>
    <pageSetUpPr fitToPage="1"/>
  </sheetPr>
  <dimension ref="A1:G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30" sqref="A30:XFD30"/>
    </sheetView>
  </sheetViews>
  <sheetFormatPr defaultColWidth="8.6328125" defaultRowHeight="14.5" x14ac:dyDescent="0.35"/>
  <cols>
    <col min="1" max="1" width="26" customWidth="1"/>
    <col min="2" max="2" width="15" customWidth="1"/>
    <col min="3" max="3" width="18" customWidth="1"/>
    <col min="4" max="4" width="15" customWidth="1"/>
    <col min="5" max="5" width="18" customWidth="1"/>
    <col min="6" max="6" width="13" customWidth="1"/>
    <col min="7" max="7" width="18" customWidth="1"/>
  </cols>
  <sheetData>
    <row r="1" spans="1:7" ht="24" customHeight="1" x14ac:dyDescent="0.4">
      <c r="A1" s="1" t="s">
        <v>0</v>
      </c>
    </row>
    <row r="2" spans="1:7" x14ac:dyDescent="0.35">
      <c r="A2" s="3"/>
      <c r="B2" s="3"/>
      <c r="C2" s="3"/>
      <c r="D2" s="3"/>
      <c r="E2" s="3"/>
      <c r="F2" s="3"/>
      <c r="G2" s="3"/>
    </row>
    <row r="3" spans="1:7" ht="30" customHeigh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x14ac:dyDescent="0.35">
      <c r="A4" s="6" t="s">
        <v>8</v>
      </c>
      <c r="B4" s="7">
        <f>SUMIF(Juli!$A$4:$A$27,$A4,Juli!B$4:B$27)+SUMIF(Augusti!$A$4:$A$27,$A4,Augusti!B$4:B$27)+SUMIF(September!$A$4:$A$27,$A4,September!B$4:B$27)</f>
        <v>3</v>
      </c>
      <c r="C4" s="7">
        <f>SUMIF(Juli!$A$4:$A$27,$A4,Juli!C$4:C$27)+SUMIF(Augusti!$A$4:$A$27,$A4,Augusti!C$4:C$27)+SUMIF(September!$A$4:$A$27,$A4,September!C$4:C$27)</f>
        <v>1131861.04</v>
      </c>
      <c r="D4" s="7">
        <f>SUMIF(Juli!$A$4:$A$27,$A4,Juli!D$4:D$27)+SUMIF(Augusti!$A$4:$A$27,$A4,Augusti!D$4:D$27)+SUMIF(September!$A$4:$A$27,$A4,September!D$4:D$27)</f>
        <v>8</v>
      </c>
      <c r="E4" s="7">
        <f>SUMIF(Juli!$A$4:$A$27,$A4,Juli!E$4:E$27)+SUMIF(Augusti!$A$4:$A$27,$A4,Augusti!E$4:E$27)+SUMIF(September!$A$4:$A$27,$A4,September!E$4:E$27)</f>
        <v>1366417.71</v>
      </c>
      <c r="F4" s="6">
        <f t="shared" ref="F4:F28" si="0">B4-D4</f>
        <v>-5</v>
      </c>
      <c r="G4" s="6">
        <f t="shared" ref="G4:G28" si="1">C4-E4</f>
        <v>-234556.66999999993</v>
      </c>
    </row>
    <row r="5" spans="1:7" x14ac:dyDescent="0.35">
      <c r="A5" s="8" t="s">
        <v>9</v>
      </c>
      <c r="B5" s="9">
        <f>SUMIF(Juli!$A$4:$A$27,$A5,Juli!B$4:B$27)+SUMIF(Augusti!$A$4:$A$27,$A5,Augusti!B$4:B$27)+SUMIF(September!$A$4:$A$27,$A5,September!B$4:B$27)</f>
        <v>43</v>
      </c>
      <c r="C5" s="9">
        <f>SUMIF(Juli!$A$4:$A$27,$A5,Juli!C$4:C$27)+SUMIF(Augusti!$A$4:$A$27,$A5,Augusti!C$4:C$27)+SUMIF(September!$A$4:$A$27,$A5,September!C$4:C$27)</f>
        <v>7366341.4399999995</v>
      </c>
      <c r="D5" s="9">
        <f>SUMIF(Juli!$A$4:$A$27,$A5,Juli!D$4:D$27)+SUMIF(Augusti!$A$4:$A$27,$A5,Augusti!D$4:D$27)+SUMIF(September!$A$4:$A$27,$A5,September!D$4:D$27)</f>
        <v>66</v>
      </c>
      <c r="E5" s="9">
        <f>SUMIF(Juli!$A$4:$A$27,$A5,Juli!E$4:E$27)+SUMIF(Augusti!$A$4:$A$27,$A5,Augusti!E$4:E$27)+SUMIF(September!$A$4:$A$27,$A5,September!E$4:E$27)</f>
        <v>15166079.239999998</v>
      </c>
      <c r="F5" s="8">
        <f t="shared" si="0"/>
        <v>-23</v>
      </c>
      <c r="G5" s="8">
        <f t="shared" si="1"/>
        <v>-7799737.7999999989</v>
      </c>
    </row>
    <row r="6" spans="1:7" x14ac:dyDescent="0.35">
      <c r="A6" s="6" t="s">
        <v>10</v>
      </c>
      <c r="B6" s="7">
        <f>SUMIF(Juli!$A$4:$A$27,$A6,Juli!B$4:B$27)+SUMIF(Augusti!$A$4:$A$27,$A6,Augusti!B$4:B$27)+SUMIF(September!$A$4:$A$27,$A6,September!B$4:B$27)</f>
        <v>2</v>
      </c>
      <c r="C6" s="7">
        <f>SUMIF(Juli!$A$4:$A$27,$A6,Juli!C$4:C$27)+SUMIF(Augusti!$A$4:$A$27,$A6,Augusti!C$4:C$27)+SUMIF(September!$A$4:$A$27,$A6,September!C$4:C$27)</f>
        <v>249841.3</v>
      </c>
      <c r="D6" s="7">
        <f>SUMIF(Juli!$A$4:$A$27,$A6,Juli!D$4:D$27)+SUMIF(Augusti!$A$4:$A$27,$A6,Augusti!D$4:D$27)+SUMIF(September!$A$4:$A$27,$A6,September!D$4:D$27)</f>
        <v>120</v>
      </c>
      <c r="E6" s="7">
        <f>SUMIF(Juli!$A$4:$A$27,$A6,Juli!E$4:E$27)+SUMIF(Augusti!$A$4:$A$27,$A6,Augusti!E$4:E$27)+SUMIF(September!$A$4:$A$27,$A6,September!E$4:E$27)</f>
        <v>22732677.559999999</v>
      </c>
      <c r="F6" s="6">
        <f t="shared" si="0"/>
        <v>-118</v>
      </c>
      <c r="G6" s="6">
        <f t="shared" si="1"/>
        <v>-22482836.259999998</v>
      </c>
    </row>
    <row r="7" spans="1:7" x14ac:dyDescent="0.35">
      <c r="A7" s="8" t="s">
        <v>11</v>
      </c>
      <c r="B7" s="9">
        <f>SUMIF(Juli!$A$4:$A$27,$A7,Juli!B$4:B$27)+SUMIF(Augusti!$A$4:$A$27,$A7,Augusti!B$4:B$27)+SUMIF(September!$A$4:$A$27,$A7,September!B$4:B$27)</f>
        <v>0</v>
      </c>
      <c r="C7" s="9">
        <f>SUMIF(Juli!$A$4:$A$27,$A7,Juli!C$4:C$27)+SUMIF(Augusti!$A$4:$A$27,$A7,Augusti!C$4:C$27)+SUMIF(September!$A$4:$A$27,$A7,September!C$4:C$27)</f>
        <v>0</v>
      </c>
      <c r="D7" s="9">
        <f>SUMIF(Juli!$A$4:$A$27,$A7,Juli!D$4:D$27)+SUMIF(Augusti!$A$4:$A$27,$A7,Augusti!D$4:D$27)+SUMIF(September!$A$4:$A$27,$A7,September!D$4:D$27)</f>
        <v>4</v>
      </c>
      <c r="E7" s="9">
        <f>SUMIF(Juli!$A$4:$A$27,$A7,Juli!E$4:E$27)+SUMIF(Augusti!$A$4:$A$27,$A7,Augusti!E$4:E$27)+SUMIF(September!$A$4:$A$27,$A7,September!E$4:E$27)</f>
        <v>1789119.28</v>
      </c>
      <c r="F7" s="8">
        <f t="shared" si="0"/>
        <v>-4</v>
      </c>
      <c r="G7" s="8">
        <f t="shared" si="1"/>
        <v>-1789119.28</v>
      </c>
    </row>
    <row r="8" spans="1:7" x14ac:dyDescent="0.35">
      <c r="A8" s="6" t="s">
        <v>12</v>
      </c>
      <c r="B8" s="7">
        <f>SUMIF(Juli!$A$4:$A$27,$A8,Juli!B$4:B$27)+SUMIF(Augusti!$A$4:$A$27,$A8,Augusti!B$4:B$27)+SUMIF(September!$A$4:$A$27,$A8,September!B$4:B$27)</f>
        <v>0</v>
      </c>
      <c r="C8" s="7">
        <f>SUMIF(Juli!$A$4:$A$27,$A8,Juli!C$4:C$27)+SUMIF(Augusti!$A$4:$A$27,$A8,Augusti!C$4:C$27)+SUMIF(September!$A$4:$A$27,$A8,September!C$4:C$27)</f>
        <v>0</v>
      </c>
      <c r="D8" s="7">
        <f>SUMIF(Juli!$A$4:$A$27,$A8,Juli!D$4:D$27)+SUMIF(Augusti!$A$4:$A$27,$A8,Augusti!D$4:D$27)+SUMIF(September!$A$4:$A$27,$A8,September!D$4:D$27)</f>
        <v>9</v>
      </c>
      <c r="E8" s="7">
        <f>SUMIF(Juli!$A$4:$A$27,$A8,Juli!E$4:E$27)+SUMIF(Augusti!$A$4:$A$27,$A8,Augusti!E$4:E$27)+SUMIF(September!$A$4:$A$27,$A8,September!E$4:E$27)</f>
        <v>890188.06</v>
      </c>
      <c r="F8" s="6">
        <f t="shared" si="0"/>
        <v>-9</v>
      </c>
      <c r="G8" s="6">
        <f t="shared" si="1"/>
        <v>-890188.06</v>
      </c>
    </row>
    <row r="9" spans="1:7" x14ac:dyDescent="0.35">
      <c r="A9" s="8" t="s">
        <v>13</v>
      </c>
      <c r="B9" s="9">
        <f>SUMIF(Juli!$A$4:$A$27,$A9,Juli!B$4:B$27)+SUMIF(Augusti!$A$4:$A$27,$A9,Augusti!B$4:B$27)+SUMIF(September!$A$4:$A$27,$A9,September!B$4:B$27)</f>
        <v>304</v>
      </c>
      <c r="C9" s="9">
        <f>SUMIF(Juli!$A$4:$A$27,$A9,Juli!C$4:C$27)+SUMIF(Augusti!$A$4:$A$27,$A9,Augusti!C$4:C$27)+SUMIF(September!$A$4:$A$27,$A9,September!C$4:C$27)</f>
        <v>60038956.840000004</v>
      </c>
      <c r="D9" s="9">
        <f>SUMIF(Juli!$A$4:$A$27,$A9,Juli!D$4:D$27)+SUMIF(Augusti!$A$4:$A$27,$A9,Augusti!D$4:D$27)+SUMIF(September!$A$4:$A$27,$A9,September!D$4:D$27)</f>
        <v>48</v>
      </c>
      <c r="E9" s="9">
        <f>SUMIF(Juli!$A$4:$A$27,$A9,Juli!E$4:E$27)+SUMIF(Augusti!$A$4:$A$27,$A9,Augusti!E$4:E$27)+SUMIF(September!$A$4:$A$27,$A9,September!E$4:E$27)</f>
        <v>16528138.32</v>
      </c>
      <c r="F9" s="8">
        <f t="shared" si="0"/>
        <v>256</v>
      </c>
      <c r="G9" s="8">
        <f t="shared" si="1"/>
        <v>43510818.520000003</v>
      </c>
    </row>
    <row r="10" spans="1:7" x14ac:dyDescent="0.35">
      <c r="A10" s="6" t="s">
        <v>14</v>
      </c>
      <c r="B10" s="7">
        <f>SUMIF(Juli!$A$4:$A$27,$A10,Juli!B$4:B$27)+SUMIF(Augusti!$A$4:$A$27,$A10,Augusti!B$4:B$27)+SUMIF(September!$A$4:$A$27,$A10,September!B$4:B$27)</f>
        <v>100</v>
      </c>
      <c r="C10" s="7">
        <f>SUMIF(Juli!$A$4:$A$27,$A10,Juli!C$4:C$27)+SUMIF(Augusti!$A$4:$A$27,$A10,Augusti!C$4:C$27)+SUMIF(September!$A$4:$A$27,$A10,September!C$4:C$27)</f>
        <v>29546071.66</v>
      </c>
      <c r="D10" s="7">
        <f>SUMIF(Juli!$A$4:$A$27,$A10,Juli!D$4:D$27)+SUMIF(Augusti!$A$4:$A$27,$A10,Augusti!D$4:D$27)+SUMIF(September!$A$4:$A$27,$A10,September!D$4:D$27)</f>
        <v>23</v>
      </c>
      <c r="E10" s="7">
        <f>SUMIF(Juli!$A$4:$A$27,$A10,Juli!E$4:E$27)+SUMIF(Augusti!$A$4:$A$27,$A10,Augusti!E$4:E$27)+SUMIF(September!$A$4:$A$27,$A10,September!E$4:E$27)</f>
        <v>10984295.91</v>
      </c>
      <c r="F10" s="6">
        <f t="shared" si="0"/>
        <v>77</v>
      </c>
      <c r="G10" s="6">
        <f t="shared" si="1"/>
        <v>18561775.75</v>
      </c>
    </row>
    <row r="11" spans="1:7" x14ac:dyDescent="0.35">
      <c r="A11" s="8" t="s">
        <v>15</v>
      </c>
      <c r="B11" s="9">
        <f>SUMIF(Juli!$A$4:$A$27,$A11,Juli!B$4:B$27)+SUMIF(Augusti!$A$4:$A$27,$A11,Augusti!B$4:B$27)+SUMIF(September!$A$4:$A$27,$A11,September!B$4:B$27)</f>
        <v>191</v>
      </c>
      <c r="C11" s="9">
        <f>SUMIF(Juli!$A$4:$A$27,$A11,Juli!C$4:C$27)+SUMIF(Augusti!$A$4:$A$27,$A11,Augusti!C$4:C$27)+SUMIF(September!$A$4:$A$27,$A11,September!C$4:C$27)</f>
        <v>44375151.530000001</v>
      </c>
      <c r="D11" s="9">
        <f>SUMIF(Juli!$A$4:$A$27,$A11,Juli!D$4:D$27)+SUMIF(Augusti!$A$4:$A$27,$A11,Augusti!D$4:D$27)+SUMIF(September!$A$4:$A$27,$A11,September!D$4:D$27)</f>
        <v>108</v>
      </c>
      <c r="E11" s="9">
        <f>SUMIF(Juli!$A$4:$A$27,$A11,Juli!E$4:E$27)+SUMIF(Augusti!$A$4:$A$27,$A11,Augusti!E$4:E$27)+SUMIF(September!$A$4:$A$27,$A11,September!E$4:E$27)</f>
        <v>28938831.73</v>
      </c>
      <c r="F11" s="8">
        <f t="shared" si="0"/>
        <v>83</v>
      </c>
      <c r="G11" s="8">
        <f t="shared" si="1"/>
        <v>15436319.800000001</v>
      </c>
    </row>
    <row r="12" spans="1:7" x14ac:dyDescent="0.35">
      <c r="A12" s="6" t="s">
        <v>16</v>
      </c>
      <c r="B12" s="7">
        <f>SUMIF(Juli!$A$4:$A$27,$A12,Juli!B$4:B$27)+SUMIF(Augusti!$A$4:$A$27,$A12,Augusti!B$4:B$27)+SUMIF(September!$A$4:$A$27,$A12,September!B$4:B$27)</f>
        <v>0</v>
      </c>
      <c r="C12" s="7">
        <f>SUMIF(Juli!$A$4:$A$27,$A12,Juli!C$4:C$27)+SUMIF(Augusti!$A$4:$A$27,$A12,Augusti!C$4:C$27)+SUMIF(September!$A$4:$A$27,$A12,September!C$4:C$27)</f>
        <v>0</v>
      </c>
      <c r="D12" s="7">
        <f>SUMIF(Juli!$A$4:$A$27,$A12,Juli!D$4:D$27)+SUMIF(Augusti!$A$4:$A$27,$A12,Augusti!D$4:D$27)+SUMIF(September!$A$4:$A$27,$A12,September!D$4:D$27)</f>
        <v>1</v>
      </c>
      <c r="E12" s="7">
        <f>SUMIF(Juli!$A$4:$A$27,$A12,Juli!E$4:E$27)+SUMIF(Augusti!$A$4:$A$27,$A12,Augusti!E$4:E$27)+SUMIF(September!$A$4:$A$27,$A12,September!E$4:E$27)</f>
        <v>1768.78</v>
      </c>
      <c r="F12" s="6">
        <f t="shared" si="0"/>
        <v>-1</v>
      </c>
      <c r="G12" s="6">
        <f t="shared" si="1"/>
        <v>-1768.78</v>
      </c>
    </row>
    <row r="13" spans="1:7" x14ac:dyDescent="0.35">
      <c r="A13" s="8" t="s">
        <v>17</v>
      </c>
      <c r="B13" s="9">
        <f>SUMIF(Juli!$A$4:$A$27,$A13,Juli!B$4:B$27)+SUMIF(Augusti!$A$4:$A$27,$A13,Augusti!B$4:B$27)+SUMIF(September!$A$4:$A$27,$A13,September!B$4:B$27)</f>
        <v>15</v>
      </c>
      <c r="C13" s="9">
        <f>SUMIF(Juli!$A$4:$A$27,$A13,Juli!C$4:C$27)+SUMIF(Augusti!$A$4:$A$27,$A13,Augusti!C$4:C$27)+SUMIF(September!$A$4:$A$27,$A13,September!C$4:C$27)</f>
        <v>2519819.4499999997</v>
      </c>
      <c r="D13" s="9">
        <f>SUMIF(Juli!$A$4:$A$27,$A13,Juli!D$4:D$27)+SUMIF(Augusti!$A$4:$A$27,$A13,Augusti!D$4:D$27)+SUMIF(September!$A$4:$A$27,$A13,September!D$4:D$27)</f>
        <v>26</v>
      </c>
      <c r="E13" s="9">
        <f>SUMIF(Juli!$A$4:$A$27,$A13,Juli!E$4:E$27)+SUMIF(Augusti!$A$4:$A$27,$A13,Augusti!E$4:E$27)+SUMIF(September!$A$4:$A$27,$A13,September!E$4:E$27)</f>
        <v>15943680.76</v>
      </c>
      <c r="F13" s="8">
        <f t="shared" si="0"/>
        <v>-11</v>
      </c>
      <c r="G13" s="8">
        <f t="shared" si="1"/>
        <v>-13423861.310000001</v>
      </c>
    </row>
    <row r="14" spans="1:7" x14ac:dyDescent="0.35">
      <c r="A14" s="6" t="s">
        <v>18</v>
      </c>
      <c r="B14" s="7">
        <f>SUMIF(Juli!$A$4:$A$27,$A14,Juli!B$4:B$27)+SUMIF(Augusti!$A$4:$A$27,$A14,Augusti!B$4:B$27)+SUMIF(September!$A$4:$A$27,$A14,September!B$4:B$27)</f>
        <v>19</v>
      </c>
      <c r="C14" s="7">
        <f>SUMIF(Juli!$A$4:$A$27,$A14,Juli!C$4:C$27)+SUMIF(Augusti!$A$4:$A$27,$A14,Augusti!C$4:C$27)+SUMIF(September!$A$4:$A$27,$A14,September!C$4:C$27)</f>
        <v>5162051.9000000004</v>
      </c>
      <c r="D14" s="7">
        <f>SUMIF(Juli!$A$4:$A$27,$A14,Juli!D$4:D$27)+SUMIF(Augusti!$A$4:$A$27,$A14,Augusti!D$4:D$27)+SUMIF(September!$A$4:$A$27,$A14,September!D$4:D$27)</f>
        <v>1404</v>
      </c>
      <c r="E14" s="7">
        <f>SUMIF(Juli!$A$4:$A$27,$A14,Juli!E$4:E$27)+SUMIF(Augusti!$A$4:$A$27,$A14,Augusti!E$4:E$27)+SUMIF(September!$A$4:$A$27,$A14,September!E$4:E$27)</f>
        <v>266903725.88999999</v>
      </c>
      <c r="F14" s="6">
        <f t="shared" si="0"/>
        <v>-1385</v>
      </c>
      <c r="G14" s="6">
        <f t="shared" si="1"/>
        <v>-261741673.98999998</v>
      </c>
    </row>
    <row r="15" spans="1:7" x14ac:dyDescent="0.35">
      <c r="A15" s="8" t="s">
        <v>19</v>
      </c>
      <c r="B15" s="9">
        <f>SUMIF(Juli!$A$4:$A$27,$A15,Juli!B$4:B$27)+SUMIF(Augusti!$A$4:$A$27,$A15,Augusti!B$4:B$27)+SUMIF(September!$A$4:$A$27,$A15,September!B$4:B$27)</f>
        <v>469</v>
      </c>
      <c r="C15" s="9">
        <f>SUMIF(Juli!$A$4:$A$27,$A15,Juli!C$4:C$27)+SUMIF(Augusti!$A$4:$A$27,$A15,Augusti!C$4:C$27)+SUMIF(September!$A$4:$A$27,$A15,September!C$4:C$27)</f>
        <v>122538534.67999999</v>
      </c>
      <c r="D15" s="9">
        <f>SUMIF(Juli!$A$4:$A$27,$A15,Juli!D$4:D$27)+SUMIF(Augusti!$A$4:$A$27,$A15,Augusti!D$4:D$27)+SUMIF(September!$A$4:$A$27,$A15,September!D$4:D$27)</f>
        <v>46</v>
      </c>
      <c r="E15" s="9">
        <f>SUMIF(Juli!$A$4:$A$27,$A15,Juli!E$4:E$27)+SUMIF(Augusti!$A$4:$A$27,$A15,Augusti!E$4:E$27)+SUMIF(September!$A$4:$A$27,$A15,September!E$4:E$27)</f>
        <v>8071134.8999999994</v>
      </c>
      <c r="F15" s="8">
        <f t="shared" si="0"/>
        <v>423</v>
      </c>
      <c r="G15" s="8">
        <f t="shared" si="1"/>
        <v>114467399.77999999</v>
      </c>
    </row>
    <row r="16" spans="1:7" x14ac:dyDescent="0.35">
      <c r="A16" s="6" t="s">
        <v>20</v>
      </c>
      <c r="B16" s="7">
        <f>SUMIF(Juli!$A$4:$A$27,$A16,Juli!B$4:B$27)+SUMIF(Augusti!$A$4:$A$27,$A16,Augusti!B$4:B$27)+SUMIF(September!$A$4:$A$27,$A16,September!B$4:B$27)</f>
        <v>0</v>
      </c>
      <c r="C16" s="7">
        <f>SUMIF(Juli!$A$4:$A$27,$A16,Juli!C$4:C$27)+SUMIF(Augusti!$A$4:$A$27,$A16,Augusti!C$4:C$27)+SUMIF(September!$A$4:$A$27,$A16,September!C$4:C$27)</f>
        <v>0</v>
      </c>
      <c r="D16" s="7">
        <f>SUMIF(Juli!$A$4:$A$27,$A16,Juli!D$4:D$27)+SUMIF(Augusti!$A$4:$A$27,$A16,Augusti!D$4:D$27)+SUMIF(September!$A$4:$A$27,$A16,September!D$4:D$27)</f>
        <v>8</v>
      </c>
      <c r="E16" s="7">
        <f>SUMIF(Juli!$A$4:$A$27,$A16,Juli!E$4:E$27)+SUMIF(Augusti!$A$4:$A$27,$A16,Augusti!E$4:E$27)+SUMIF(September!$A$4:$A$27,$A16,September!E$4:E$27)</f>
        <v>435045.02</v>
      </c>
      <c r="F16" s="6">
        <f t="shared" si="0"/>
        <v>-8</v>
      </c>
      <c r="G16" s="6">
        <f t="shared" si="1"/>
        <v>-435045.02</v>
      </c>
    </row>
    <row r="17" spans="1:7" x14ac:dyDescent="0.35">
      <c r="A17" s="8" t="s">
        <v>21</v>
      </c>
      <c r="B17" s="9">
        <f>SUMIF(Juli!$A$4:$A$27,$A17,Juli!B$4:B$27)+SUMIF(Augusti!$A$4:$A$27,$A17,Augusti!B$4:B$27)+SUMIF(September!$A$4:$A$27,$A17,September!B$4:B$27)</f>
        <v>8</v>
      </c>
      <c r="C17" s="9">
        <f>SUMIF(Juli!$A$4:$A$27,$A17,Juli!C$4:C$27)+SUMIF(Augusti!$A$4:$A$27,$A17,Augusti!C$4:C$27)+SUMIF(September!$A$4:$A$27,$A17,September!C$4:C$27)</f>
        <v>1898811.94</v>
      </c>
      <c r="D17" s="9">
        <f>SUMIF(Juli!$A$4:$A$27,$A17,Juli!D$4:D$27)+SUMIF(Augusti!$A$4:$A$27,$A17,Augusti!D$4:D$27)+SUMIF(September!$A$4:$A$27,$A17,September!D$4:D$27)</f>
        <v>7</v>
      </c>
      <c r="E17" s="9">
        <f>SUMIF(Juli!$A$4:$A$27,$A17,Juli!E$4:E$27)+SUMIF(Augusti!$A$4:$A$27,$A17,Augusti!E$4:E$27)+SUMIF(September!$A$4:$A$27,$A17,September!E$4:E$27)</f>
        <v>4014838.83</v>
      </c>
      <c r="F17" s="8">
        <f t="shared" si="0"/>
        <v>1</v>
      </c>
      <c r="G17" s="8">
        <f t="shared" si="1"/>
        <v>-2116026.89</v>
      </c>
    </row>
    <row r="18" spans="1:7" x14ac:dyDescent="0.35">
      <c r="A18" s="6" t="s">
        <v>22</v>
      </c>
      <c r="B18" s="7">
        <f>SUMIF(Juli!$A$4:$A$27,$A18,Juli!B$4:B$27)+SUMIF(Augusti!$A$4:$A$27,$A18,Augusti!B$4:B$27)+SUMIF(September!$A$4:$A$27,$A18,September!B$4:B$27)</f>
        <v>285</v>
      </c>
      <c r="C18" s="7">
        <f>SUMIF(Juli!$A$4:$A$27,$A18,Juli!C$4:C$27)+SUMIF(Augusti!$A$4:$A$27,$A18,Augusti!C$4:C$27)+SUMIF(September!$A$4:$A$27,$A18,September!C$4:C$27)</f>
        <v>60723069.07</v>
      </c>
      <c r="D18" s="7">
        <f>SUMIF(Juli!$A$4:$A$27,$A18,Juli!D$4:D$27)+SUMIF(Augusti!$A$4:$A$27,$A18,Augusti!D$4:D$27)+SUMIF(September!$A$4:$A$27,$A18,September!D$4:D$27)</f>
        <v>62</v>
      </c>
      <c r="E18" s="7">
        <f>SUMIF(Juli!$A$4:$A$27,$A18,Juli!E$4:E$27)+SUMIF(Augusti!$A$4:$A$27,$A18,Augusti!E$4:E$27)+SUMIF(September!$A$4:$A$27,$A18,September!E$4:E$27)</f>
        <v>28572287</v>
      </c>
      <c r="F18" s="6">
        <f t="shared" si="0"/>
        <v>223</v>
      </c>
      <c r="G18" s="6">
        <f t="shared" si="1"/>
        <v>32150782.07</v>
      </c>
    </row>
    <row r="19" spans="1:7" x14ac:dyDescent="0.35">
      <c r="A19" s="8" t="s">
        <v>23</v>
      </c>
      <c r="B19" s="9">
        <f>SUMIF(Juli!$A$4:$A$27,$A19,Juli!B$4:B$27)+SUMIF(Augusti!$A$4:$A$27,$A19,Augusti!B$4:B$27)+SUMIF(September!$A$4:$A$27,$A19,September!B$4:B$27)</f>
        <v>0</v>
      </c>
      <c r="C19" s="9">
        <f>SUMIF(Juli!$A$4:$A$27,$A19,Juli!C$4:C$27)+SUMIF(Augusti!$A$4:$A$27,$A19,Augusti!C$4:C$27)+SUMIF(September!$A$4:$A$27,$A19,September!C$4:C$27)</f>
        <v>0</v>
      </c>
      <c r="D19" s="9">
        <f>SUMIF(Juli!$A$4:$A$27,$A19,Juli!D$4:D$27)+SUMIF(Augusti!$A$4:$A$27,$A19,Augusti!D$4:D$27)+SUMIF(September!$A$4:$A$27,$A19,September!D$4:D$27)</f>
        <v>4</v>
      </c>
      <c r="E19" s="9">
        <f>SUMIF(Juli!$A$4:$A$27,$A19,Juli!E$4:E$27)+SUMIF(Augusti!$A$4:$A$27,$A19,Augusti!E$4:E$27)+SUMIF(September!$A$4:$A$27,$A19,September!E$4:E$27)</f>
        <v>196597</v>
      </c>
      <c r="F19" s="8">
        <f t="shared" si="0"/>
        <v>-4</v>
      </c>
      <c r="G19" s="8">
        <f t="shared" si="1"/>
        <v>-196597</v>
      </c>
    </row>
    <row r="20" spans="1:7" x14ac:dyDescent="0.35">
      <c r="A20" s="6" t="s">
        <v>24</v>
      </c>
      <c r="B20" s="7">
        <f>SUMIF(Juli!$A$4:$A$27,$A20,Juli!B$4:B$27)+SUMIF(Augusti!$A$4:$A$27,$A20,Augusti!B$4:B$27)+SUMIF(September!$A$4:$A$27,$A20,September!B$4:B$27)</f>
        <v>0</v>
      </c>
      <c r="C20" s="7">
        <f>SUMIF(Juli!$A$4:$A$27,$A20,Juli!C$4:C$27)+SUMIF(Augusti!$A$4:$A$27,$A20,Augusti!C$4:C$27)+SUMIF(September!$A$4:$A$27,$A20,September!C$4:C$27)</f>
        <v>0</v>
      </c>
      <c r="D20" s="7">
        <f>SUMIF(Juli!$A$4:$A$27,$A20,Juli!D$4:D$27)+SUMIF(Augusti!$A$4:$A$27,$A20,Augusti!D$4:D$27)+SUMIF(September!$A$4:$A$27,$A20,September!D$4:D$27)</f>
        <v>0</v>
      </c>
      <c r="E20" s="7">
        <f>SUMIF(Juli!$A$4:$A$27,$A20,Juli!E$4:E$27)+SUMIF(Augusti!$A$4:$A$27,$A20,Augusti!E$4:E$27)+SUMIF(September!$A$4:$A$27,$A20,September!E$4:E$27)</f>
        <v>0</v>
      </c>
      <c r="F20" s="6">
        <f t="shared" si="0"/>
        <v>0</v>
      </c>
      <c r="G20" s="6">
        <f t="shared" si="1"/>
        <v>0</v>
      </c>
    </row>
    <row r="21" spans="1:7" x14ac:dyDescent="0.35">
      <c r="A21" s="8" t="s">
        <v>25</v>
      </c>
      <c r="B21" s="9">
        <f>SUMIF(Juli!$A$4:$A$27,$A21,Juli!B$4:B$27)+SUMIF(Augusti!$A$4:$A$27,$A21,Augusti!B$4:B$27)+SUMIF(September!$A$4:$A$27,$A21,September!B$4:B$27)</f>
        <v>136</v>
      </c>
      <c r="C21" s="9">
        <f>SUMIF(Juli!$A$4:$A$27,$A21,Juli!C$4:C$27)+SUMIF(Augusti!$A$4:$A$27,$A21,Augusti!C$4:C$27)+SUMIF(September!$A$4:$A$27,$A21,September!C$4:C$27)</f>
        <v>32564390.440000001</v>
      </c>
      <c r="D21" s="9">
        <f>SUMIF(Juli!$A$4:$A$27,$A21,Juli!D$4:D$27)+SUMIF(Augusti!$A$4:$A$27,$A21,Augusti!D$4:D$27)+SUMIF(September!$A$4:$A$27,$A21,September!D$4:D$27)</f>
        <v>62</v>
      </c>
      <c r="E21" s="9">
        <f>SUMIF(Juli!$A$4:$A$27,$A21,Juli!E$4:E$27)+SUMIF(Augusti!$A$4:$A$27,$A21,Augusti!E$4:E$27)+SUMIF(September!$A$4:$A$27,$A21,September!E$4:E$27)</f>
        <v>18606675.649999999</v>
      </c>
      <c r="F21" s="8">
        <f t="shared" si="0"/>
        <v>74</v>
      </c>
      <c r="G21" s="8">
        <f t="shared" si="1"/>
        <v>13957714.790000003</v>
      </c>
    </row>
    <row r="22" spans="1:7" x14ac:dyDescent="0.35">
      <c r="A22" s="6" t="s">
        <v>26</v>
      </c>
      <c r="B22" s="7">
        <f>SUMIF(Juli!$A$4:$A$27,$A22,Juli!B$4:B$27)+SUMIF(Augusti!$A$4:$A$27,$A22,Augusti!B$4:B$27)+SUMIF(September!$A$4:$A$27,$A22,September!B$4:B$27)</f>
        <v>0</v>
      </c>
      <c r="C22" s="7">
        <f>SUMIF(Juli!$A$4:$A$27,$A22,Juli!C$4:C$27)+SUMIF(Augusti!$A$4:$A$27,$A22,Augusti!C$4:C$27)+SUMIF(September!$A$4:$A$27,$A22,September!C$4:C$27)</f>
        <v>0</v>
      </c>
      <c r="D22" s="7">
        <f>SUMIF(Juli!$A$4:$A$27,$A22,Juli!D$4:D$27)+SUMIF(Augusti!$A$4:$A$27,$A22,Augusti!D$4:D$27)+SUMIF(September!$A$4:$A$27,$A22,September!D$4:D$27)</f>
        <v>3</v>
      </c>
      <c r="E22" s="7">
        <f>SUMIF(Juli!$A$4:$A$27,$A22,Juli!E$4:E$27)+SUMIF(Augusti!$A$4:$A$27,$A22,Augusti!E$4:E$27)+SUMIF(September!$A$4:$A$27,$A22,September!E$4:E$27)</f>
        <v>174626</v>
      </c>
      <c r="F22" s="6">
        <f t="shared" si="0"/>
        <v>-3</v>
      </c>
      <c r="G22" s="6">
        <f t="shared" si="1"/>
        <v>-174626</v>
      </c>
    </row>
    <row r="23" spans="1:7" x14ac:dyDescent="0.35">
      <c r="A23" s="8" t="s">
        <v>27</v>
      </c>
      <c r="B23" s="9">
        <f>SUMIF(Juli!$A$4:$A$27,$A23,Juli!B$4:B$27)+SUMIF(Augusti!$A$4:$A$27,$A23,Augusti!B$4:B$27)+SUMIF(September!$A$4:$A$27,$A23,September!B$4:B$27)</f>
        <v>21</v>
      </c>
      <c r="C23" s="9">
        <f>SUMIF(Juli!$A$4:$A$27,$A23,Juli!C$4:C$27)+SUMIF(Augusti!$A$4:$A$27,$A23,Augusti!C$4:C$27)+SUMIF(September!$A$4:$A$27,$A23,September!C$4:C$27)</f>
        <v>2451700.62</v>
      </c>
      <c r="D23" s="9">
        <f>SUMIF(Juli!$A$4:$A$27,$A23,Juli!D$4:D$27)+SUMIF(Augusti!$A$4:$A$27,$A23,Augusti!D$4:D$27)+SUMIF(September!$A$4:$A$27,$A23,September!D$4:D$27)</f>
        <v>25</v>
      </c>
      <c r="E23" s="9">
        <f>SUMIF(Juli!$A$4:$A$27,$A23,Juli!E$4:E$27)+SUMIF(Augusti!$A$4:$A$27,$A23,Augusti!E$4:E$27)+SUMIF(September!$A$4:$A$27,$A23,September!E$4:E$27)</f>
        <v>3255481</v>
      </c>
      <c r="F23" s="8">
        <f t="shared" si="0"/>
        <v>-4</v>
      </c>
      <c r="G23" s="8">
        <f t="shared" si="1"/>
        <v>-803780.37999999989</v>
      </c>
    </row>
    <row r="24" spans="1:7" x14ac:dyDescent="0.35">
      <c r="A24" s="6" t="s">
        <v>28</v>
      </c>
      <c r="B24" s="7">
        <f>SUMIF(Juli!$A$4:$A$27,$A24,Juli!B$4:B$27)+SUMIF(Augusti!$A$4:$A$27,$A24,Augusti!B$4:B$27)+SUMIF(September!$A$4:$A$27,$A24,September!B$4:B$27)</f>
        <v>0</v>
      </c>
      <c r="C24" s="7">
        <f>SUMIF(Juli!$A$4:$A$27,$A24,Juli!C$4:C$27)+SUMIF(Augusti!$A$4:$A$27,$A24,Augusti!C$4:C$27)+SUMIF(September!$A$4:$A$27,$A24,September!C$4:C$27)</f>
        <v>0</v>
      </c>
      <c r="D24" s="7">
        <f>SUMIF(Juli!$A$4:$A$27,$A24,Juli!D$4:D$27)+SUMIF(Augusti!$A$4:$A$27,$A24,Augusti!D$4:D$27)+SUMIF(September!$A$4:$A$27,$A24,September!D$4:D$27)</f>
        <v>59</v>
      </c>
      <c r="E24" s="7">
        <f>SUMIF(Juli!$A$4:$A$27,$A24,Juli!E$4:E$27)+SUMIF(Augusti!$A$4:$A$27,$A24,Augusti!E$4:E$27)+SUMIF(September!$A$4:$A$27,$A24,September!E$4:E$27)</f>
        <v>6080384.3599999994</v>
      </c>
      <c r="F24" s="6">
        <f t="shared" si="0"/>
        <v>-59</v>
      </c>
      <c r="G24" s="6">
        <f t="shared" si="1"/>
        <v>-6080384.3599999994</v>
      </c>
    </row>
    <row r="25" spans="1:7" x14ac:dyDescent="0.35">
      <c r="A25" s="8" t="s">
        <v>29</v>
      </c>
      <c r="B25" s="9">
        <f>SUMIF(Juli!$A$4:$A$27,$A25,Juli!B$4:B$27)+SUMIF(Augusti!$A$4:$A$27,$A25,Augusti!B$4:B$27)+SUMIF(September!$A$4:$A$27,$A25,September!B$4:B$27)</f>
        <v>0</v>
      </c>
      <c r="C25" s="9">
        <f>SUMIF(Juli!$A$4:$A$27,$A25,Juli!C$4:C$27)+SUMIF(Augusti!$A$4:$A$27,$A25,Augusti!C$4:C$27)+SUMIF(September!$A$4:$A$27,$A25,September!C$4:C$27)</f>
        <v>0</v>
      </c>
      <c r="D25" s="9">
        <f>SUMIF(Juli!$A$4:$A$27,$A25,Juli!D$4:D$27)+SUMIF(Augusti!$A$4:$A$27,$A25,Augusti!D$4:D$27)+SUMIF(September!$A$4:$A$27,$A25,September!D$4:D$27)</f>
        <v>8</v>
      </c>
      <c r="E25" s="9">
        <f>SUMIF(Juli!$A$4:$A$27,$A25,Juli!E$4:E$27)+SUMIF(Augusti!$A$4:$A$27,$A25,Augusti!E$4:E$27)+SUMIF(September!$A$4:$A$27,$A25,September!E$4:E$27)</f>
        <v>398843.54</v>
      </c>
      <c r="F25" s="8">
        <f t="shared" si="0"/>
        <v>-8</v>
      </c>
      <c r="G25" s="8">
        <f t="shared" si="1"/>
        <v>-398843.54</v>
      </c>
    </row>
    <row r="26" spans="1:7" x14ac:dyDescent="0.35">
      <c r="A26" s="6" t="s">
        <v>30</v>
      </c>
      <c r="B26" s="7">
        <f>SUMIF(Juli!$A$4:$A$27,$A26,Juli!B$4:B$27)+SUMIF(Augusti!$A$4:$A$27,$A26,Augusti!B$4:B$27)+SUMIF(September!$A$4:$A$27,$A26,September!B$4:B$27)</f>
        <v>657</v>
      </c>
      <c r="C26" s="7">
        <f>SUMIF(Juli!$A$4:$A$27,$A26,Juli!C$4:C$27)+SUMIF(Augusti!$A$4:$A$27,$A26,Augusti!C$4:C$27)+SUMIF(September!$A$4:$A$27,$A26,September!C$4:C$27)</f>
        <v>143202507.03</v>
      </c>
      <c r="D26" s="7">
        <f>SUMIF(Juli!$A$4:$A$27,$A26,Juli!D$4:D$27)+SUMIF(Augusti!$A$4:$A$27,$A26,Augusti!D$4:D$27)+SUMIF(September!$A$4:$A$27,$A26,September!D$4:D$27)</f>
        <v>109</v>
      </c>
      <c r="E26" s="7">
        <f>SUMIF(Juli!$A$4:$A$27,$A26,Juli!E$4:E$27)+SUMIF(Augusti!$A$4:$A$27,$A26,Augusti!E$4:E$27)+SUMIF(September!$A$4:$A$27,$A26,September!E$4:E$27)</f>
        <v>60765558.780000001</v>
      </c>
      <c r="F26" s="6">
        <f t="shared" si="0"/>
        <v>548</v>
      </c>
      <c r="G26" s="6">
        <f t="shared" si="1"/>
        <v>82436948.25</v>
      </c>
    </row>
    <row r="27" spans="1:7" x14ac:dyDescent="0.35">
      <c r="A27" s="8" t="s">
        <v>31</v>
      </c>
      <c r="B27" s="9">
        <f>SUMIF(Juli!$A$4:$A$27,$A27,Juli!B$4:B$27)+SUMIF(Augusti!$A$4:$A$27,$A27,Augusti!B$4:B$27)+SUMIF(September!$A$4:$A$27,$A27,September!B$4:B$27)</f>
        <v>0</v>
      </c>
      <c r="C27" s="9">
        <f>SUMIF(Juli!$A$4:$A$27,$A27,Juli!C$4:C$27)+SUMIF(Augusti!$A$4:$A$27,$A27,Augusti!C$4:C$27)+SUMIF(September!$A$4:$A$27,$A27,September!C$4:C$27)</f>
        <v>0</v>
      </c>
      <c r="D27" s="9">
        <f>SUMIF(Juli!$A$4:$A$27,$A27,Juli!D$4:D$27)+SUMIF(Augusti!$A$4:$A$27,$A27,Augusti!D$4:D$27)+SUMIF(September!$A$4:$A$27,$A27,September!D$4:D$27)</f>
        <v>43</v>
      </c>
      <c r="E27" s="9">
        <f>SUMIF(Juli!$A$4:$A$27,$A27,Juli!E$4:E$27)+SUMIF(Augusti!$A$4:$A$27,$A27,Augusti!E$4:E$27)+SUMIF(September!$A$4:$A$27,$A27,September!E$4:E$27)</f>
        <v>1952713.62</v>
      </c>
      <c r="F27" s="8">
        <f t="shared" si="0"/>
        <v>-43</v>
      </c>
      <c r="G27" s="8">
        <f t="shared" si="1"/>
        <v>-1952713.62</v>
      </c>
    </row>
    <row r="28" spans="1:7" ht="18" customHeight="1" x14ac:dyDescent="0.35">
      <c r="A28" s="10" t="s">
        <v>32</v>
      </c>
      <c r="B28" s="10">
        <f>SUM(B4:B27)</f>
        <v>2253</v>
      </c>
      <c r="C28" s="10">
        <f>SUM(C4:C27)</f>
        <v>513769108.93999994</v>
      </c>
      <c r="D28" s="10">
        <f>SUM(D4:D27)</f>
        <v>2253</v>
      </c>
      <c r="E28" s="10">
        <f>SUM(E4:E27)</f>
        <v>513769108.93999994</v>
      </c>
      <c r="F28" s="10">
        <f t="shared" si="0"/>
        <v>0</v>
      </c>
      <c r="G28" s="10">
        <f t="shared" si="1"/>
        <v>0</v>
      </c>
    </row>
  </sheetData>
  <conditionalFormatting sqref="F4:G27">
    <cfRule type="cellIs" dxfId="15" priority="2" operator="lessThan">
      <formula>0</formula>
    </cfRule>
    <cfRule type="cellIs" dxfId="14" priority="3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014D"/>
    <pageSetUpPr fitToPage="1"/>
  </sheetPr>
  <dimension ref="A1:G38"/>
  <sheetViews>
    <sheetView showGridLines="0" zoomScaleNormal="100" workbookViewId="0">
      <pane xSplit="1" ySplit="4" topLeftCell="B8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26" customWidth="1"/>
    <col min="2" max="2" width="15" customWidth="1"/>
    <col min="3" max="3" width="18" customWidth="1"/>
    <col min="4" max="4" width="15" customWidth="1"/>
    <col min="5" max="5" width="18" customWidth="1"/>
    <col min="6" max="6" width="13" customWidth="1"/>
    <col min="7" max="7" width="18" customWidth="1"/>
  </cols>
  <sheetData>
    <row r="1" spans="1:7" ht="24" customHeight="1" x14ac:dyDescent="0.4">
      <c r="A1" s="1" t="s">
        <v>33</v>
      </c>
    </row>
    <row r="2" spans="1:7" x14ac:dyDescent="0.35">
      <c r="A2" s="2" t="s">
        <v>34</v>
      </c>
    </row>
    <row r="3" spans="1:7" x14ac:dyDescent="0.35">
      <c r="A3" s="3"/>
      <c r="B3" s="3"/>
      <c r="C3" s="3"/>
      <c r="D3" s="3"/>
      <c r="E3" s="3"/>
      <c r="F3" s="3"/>
      <c r="G3" s="3"/>
    </row>
    <row r="4" spans="1:7" ht="30" customHeight="1" x14ac:dyDescent="0.35">
      <c r="A4" s="4" t="s">
        <v>35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x14ac:dyDescent="0.35">
      <c r="A5" s="6" t="s">
        <v>8</v>
      </c>
      <c r="B5" s="7">
        <f>SUMIF('Q3 2026'!$A$4:$A$27,$A5,'Q3 2026'!B$4:B$27)</f>
        <v>3</v>
      </c>
      <c r="C5" s="7">
        <f>SUMIF('Q3 2026'!$A$4:$A$27,$A5,'Q3 2026'!C$4:C$27)</f>
        <v>1131861.04</v>
      </c>
      <c r="D5" s="7">
        <f>SUMIF('Q3 2026'!$A$4:$A$27,$A5,'Q3 2026'!D$4:D$27)</f>
        <v>8</v>
      </c>
      <c r="E5" s="7">
        <f>SUMIF('Q3 2026'!$A$4:$A$27,$A5,'Q3 2026'!E$4:E$27)</f>
        <v>1366417.71</v>
      </c>
      <c r="F5" s="6">
        <f t="shared" ref="F5:F16" si="0">B5-D5</f>
        <v>-5</v>
      </c>
      <c r="G5" s="6">
        <f t="shared" ref="G5:G16" si="1">C5-E5</f>
        <v>-234556.66999999993</v>
      </c>
    </row>
    <row r="6" spans="1:7" x14ac:dyDescent="0.35">
      <c r="A6" s="8" t="s">
        <v>10</v>
      </c>
      <c r="B6" s="9">
        <f>SUMIF('Q3 2026'!$A$4:$A$27,$A6,'Q3 2026'!B$4:B$27)</f>
        <v>2</v>
      </c>
      <c r="C6" s="9">
        <f>SUMIF('Q3 2026'!$A$4:$A$27,$A6,'Q3 2026'!C$4:C$27)</f>
        <v>249841.3</v>
      </c>
      <c r="D6" s="9">
        <f>SUMIF('Q3 2026'!$A$4:$A$27,$A6,'Q3 2026'!D$4:D$27)</f>
        <v>120</v>
      </c>
      <c r="E6" s="9">
        <f>SUMIF('Q3 2026'!$A$4:$A$27,$A6,'Q3 2026'!E$4:E$27)</f>
        <v>22732677.559999999</v>
      </c>
      <c r="F6" s="8">
        <f t="shared" si="0"/>
        <v>-118</v>
      </c>
      <c r="G6" s="8">
        <f t="shared" si="1"/>
        <v>-22482836.259999998</v>
      </c>
    </row>
    <row r="7" spans="1:7" x14ac:dyDescent="0.35">
      <c r="A7" s="6" t="s">
        <v>12</v>
      </c>
      <c r="B7" s="7">
        <f>SUMIF('Q3 2026'!$A$4:$A$27,$A7,'Q3 2026'!B$4:B$27)</f>
        <v>0</v>
      </c>
      <c r="C7" s="7">
        <f>SUMIF('Q3 2026'!$A$4:$A$27,$A7,'Q3 2026'!C$4:C$27)</f>
        <v>0</v>
      </c>
      <c r="D7" s="7">
        <f>SUMIF('Q3 2026'!$A$4:$A$27,$A7,'Q3 2026'!D$4:D$27)</f>
        <v>9</v>
      </c>
      <c r="E7" s="7">
        <f>SUMIF('Q3 2026'!$A$4:$A$27,$A7,'Q3 2026'!E$4:E$27)</f>
        <v>890188.06</v>
      </c>
      <c r="F7" s="6">
        <f t="shared" si="0"/>
        <v>-9</v>
      </c>
      <c r="G7" s="6">
        <f t="shared" si="1"/>
        <v>-890188.06</v>
      </c>
    </row>
    <row r="8" spans="1:7" x14ac:dyDescent="0.35">
      <c r="A8" s="8" t="s">
        <v>16</v>
      </c>
      <c r="B8" s="9">
        <f>SUMIF('Q3 2026'!$A$4:$A$27,$A8,'Q3 2026'!B$4:B$27)</f>
        <v>0</v>
      </c>
      <c r="C8" s="9">
        <f>SUMIF('Q3 2026'!$A$4:$A$27,$A8,'Q3 2026'!C$4:C$27)</f>
        <v>0</v>
      </c>
      <c r="D8" s="9">
        <f>SUMIF('Q3 2026'!$A$4:$A$27,$A8,'Q3 2026'!D$4:D$27)</f>
        <v>1</v>
      </c>
      <c r="E8" s="9">
        <f>SUMIF('Q3 2026'!$A$4:$A$27,$A8,'Q3 2026'!E$4:E$27)</f>
        <v>1768.78</v>
      </c>
      <c r="F8" s="8">
        <f t="shared" si="0"/>
        <v>-1</v>
      </c>
      <c r="G8" s="8">
        <f t="shared" si="1"/>
        <v>-1768.78</v>
      </c>
    </row>
    <row r="9" spans="1:7" x14ac:dyDescent="0.35">
      <c r="A9" s="6" t="s">
        <v>18</v>
      </c>
      <c r="B9" s="7">
        <f>SUMIF('Q3 2026'!$A$4:$A$27,$A9,'Q3 2026'!B$4:B$27)</f>
        <v>19</v>
      </c>
      <c r="C9" s="7">
        <f>SUMIF('Q3 2026'!$A$4:$A$27,$A9,'Q3 2026'!C$4:C$27)</f>
        <v>5162051.9000000004</v>
      </c>
      <c r="D9" s="7">
        <f>SUMIF('Q3 2026'!$A$4:$A$27,$A9,'Q3 2026'!D$4:D$27)</f>
        <v>1404</v>
      </c>
      <c r="E9" s="7">
        <f>SUMIF('Q3 2026'!$A$4:$A$27,$A9,'Q3 2026'!E$4:E$27)</f>
        <v>266903725.88999999</v>
      </c>
      <c r="F9" s="6">
        <f t="shared" si="0"/>
        <v>-1385</v>
      </c>
      <c r="G9" s="6">
        <f t="shared" si="1"/>
        <v>-261741673.98999998</v>
      </c>
    </row>
    <row r="10" spans="1:7" x14ac:dyDescent="0.35">
      <c r="A10" s="8" t="s">
        <v>20</v>
      </c>
      <c r="B10" s="9">
        <f>SUMIF('Q3 2026'!$A$4:$A$27,$A10,'Q3 2026'!B$4:B$27)</f>
        <v>0</v>
      </c>
      <c r="C10" s="9">
        <f>SUMIF('Q3 2026'!$A$4:$A$27,$A10,'Q3 2026'!C$4:C$27)</f>
        <v>0</v>
      </c>
      <c r="D10" s="9">
        <f>SUMIF('Q3 2026'!$A$4:$A$27,$A10,'Q3 2026'!D$4:D$27)</f>
        <v>8</v>
      </c>
      <c r="E10" s="9">
        <f>SUMIF('Q3 2026'!$A$4:$A$27,$A10,'Q3 2026'!E$4:E$27)</f>
        <v>435045.02</v>
      </c>
      <c r="F10" s="8">
        <f t="shared" si="0"/>
        <v>-8</v>
      </c>
      <c r="G10" s="8">
        <f t="shared" si="1"/>
        <v>-435045.02</v>
      </c>
    </row>
    <row r="11" spans="1:7" x14ac:dyDescent="0.35">
      <c r="A11" s="6" t="s">
        <v>23</v>
      </c>
      <c r="B11" s="7">
        <f>SUMIF('Q3 2026'!$A$4:$A$27,$A11,'Q3 2026'!B$4:B$27)</f>
        <v>0</v>
      </c>
      <c r="C11" s="7">
        <f>SUMIF('Q3 2026'!$A$4:$A$27,$A11,'Q3 2026'!C$4:C$27)</f>
        <v>0</v>
      </c>
      <c r="D11" s="7">
        <f>SUMIF('Q3 2026'!$A$4:$A$27,$A11,'Q3 2026'!D$4:D$27)</f>
        <v>4</v>
      </c>
      <c r="E11" s="7">
        <f>SUMIF('Q3 2026'!$A$4:$A$27,$A11,'Q3 2026'!E$4:E$27)</f>
        <v>196597</v>
      </c>
      <c r="F11" s="6">
        <f t="shared" si="0"/>
        <v>-4</v>
      </c>
      <c r="G11" s="6">
        <f t="shared" si="1"/>
        <v>-196597</v>
      </c>
    </row>
    <row r="12" spans="1:7" x14ac:dyDescent="0.35">
      <c r="A12" s="8" t="s">
        <v>26</v>
      </c>
      <c r="B12" s="9">
        <f>SUMIF('Q3 2026'!$A$4:$A$27,$A12,'Q3 2026'!B$4:B$27)</f>
        <v>0</v>
      </c>
      <c r="C12" s="9">
        <f>SUMIF('Q3 2026'!$A$4:$A$27,$A12,'Q3 2026'!C$4:C$27)</f>
        <v>0</v>
      </c>
      <c r="D12" s="9">
        <f>SUMIF('Q3 2026'!$A$4:$A$27,$A12,'Q3 2026'!D$4:D$27)</f>
        <v>3</v>
      </c>
      <c r="E12" s="9">
        <f>SUMIF('Q3 2026'!$A$4:$A$27,$A12,'Q3 2026'!E$4:E$27)</f>
        <v>174626</v>
      </c>
      <c r="F12" s="8">
        <f t="shared" si="0"/>
        <v>-3</v>
      </c>
      <c r="G12" s="8">
        <f t="shared" si="1"/>
        <v>-174626</v>
      </c>
    </row>
    <row r="13" spans="1:7" x14ac:dyDescent="0.35">
      <c r="A13" s="6" t="s">
        <v>27</v>
      </c>
      <c r="B13" s="7">
        <f>SUMIF('Q3 2026'!$A$4:$A$27,$A13,'Q3 2026'!B$4:B$27)</f>
        <v>21</v>
      </c>
      <c r="C13" s="7">
        <f>SUMIF('Q3 2026'!$A$4:$A$27,$A13,'Q3 2026'!C$4:C$27)</f>
        <v>2451700.62</v>
      </c>
      <c r="D13" s="7">
        <f>SUMIF('Q3 2026'!$A$4:$A$27,$A13,'Q3 2026'!D$4:D$27)</f>
        <v>25</v>
      </c>
      <c r="E13" s="7">
        <f>SUMIF('Q3 2026'!$A$4:$A$27,$A13,'Q3 2026'!E$4:E$27)</f>
        <v>3255481</v>
      </c>
      <c r="F13" s="6">
        <f t="shared" si="0"/>
        <v>-4</v>
      </c>
      <c r="G13" s="6">
        <f t="shared" si="1"/>
        <v>-803780.37999999989</v>
      </c>
    </row>
    <row r="14" spans="1:7" x14ac:dyDescent="0.35">
      <c r="A14" s="8" t="s">
        <v>29</v>
      </c>
      <c r="B14" s="9">
        <f>SUMIF('Q3 2026'!$A$4:$A$27,$A14,'Q3 2026'!B$4:B$27)</f>
        <v>0</v>
      </c>
      <c r="C14" s="9">
        <f>SUMIF('Q3 2026'!$A$4:$A$27,$A14,'Q3 2026'!C$4:C$27)</f>
        <v>0</v>
      </c>
      <c r="D14" s="9">
        <f>SUMIF('Q3 2026'!$A$4:$A$27,$A14,'Q3 2026'!D$4:D$27)</f>
        <v>8</v>
      </c>
      <c r="E14" s="9">
        <f>SUMIF('Q3 2026'!$A$4:$A$27,$A14,'Q3 2026'!E$4:E$27)</f>
        <v>398843.54</v>
      </c>
      <c r="F14" s="8">
        <f t="shared" si="0"/>
        <v>-8</v>
      </c>
      <c r="G14" s="8">
        <f t="shared" si="1"/>
        <v>-398843.54</v>
      </c>
    </row>
    <row r="15" spans="1:7" x14ac:dyDescent="0.35">
      <c r="A15" s="6" t="s">
        <v>31</v>
      </c>
      <c r="B15" s="7">
        <f>SUMIF('Q3 2026'!$A$4:$A$27,$A15,'Q3 2026'!B$4:B$27)</f>
        <v>0</v>
      </c>
      <c r="C15" s="7">
        <f>SUMIF('Q3 2026'!$A$4:$A$27,$A15,'Q3 2026'!C$4:C$27)</f>
        <v>0</v>
      </c>
      <c r="D15" s="7">
        <f>SUMIF('Q3 2026'!$A$4:$A$27,$A15,'Q3 2026'!D$4:D$27)</f>
        <v>43</v>
      </c>
      <c r="E15" s="7">
        <f>SUMIF('Q3 2026'!$A$4:$A$27,$A15,'Q3 2026'!E$4:E$27)</f>
        <v>1952713.62</v>
      </c>
      <c r="F15" s="6">
        <f t="shared" si="0"/>
        <v>-43</v>
      </c>
      <c r="G15" s="6">
        <f t="shared" si="1"/>
        <v>-1952713.62</v>
      </c>
    </row>
    <row r="16" spans="1:7" ht="18" customHeight="1" x14ac:dyDescent="0.35">
      <c r="A16" s="11" t="s">
        <v>36</v>
      </c>
      <c r="B16" s="11">
        <f>SUM(B5:B15)</f>
        <v>45</v>
      </c>
      <c r="C16" s="11">
        <f>SUM(C5:C15)</f>
        <v>8995454.8599999994</v>
      </c>
      <c r="D16" s="11">
        <f>SUM(D5:D15)</f>
        <v>1633</v>
      </c>
      <c r="E16" s="11">
        <f>SUM(E5:E15)</f>
        <v>298308084.18000001</v>
      </c>
      <c r="F16" s="11">
        <f t="shared" si="0"/>
        <v>-1588</v>
      </c>
      <c r="G16" s="11">
        <f t="shared" si="1"/>
        <v>-289312629.31999999</v>
      </c>
    </row>
    <row r="18" spans="1:7" ht="30" customHeight="1" x14ac:dyDescent="0.35">
      <c r="A18" s="4" t="s">
        <v>37</v>
      </c>
      <c r="B18" s="5" t="s">
        <v>2</v>
      </c>
      <c r="C18" s="5" t="s">
        <v>3</v>
      </c>
      <c r="D18" s="5" t="s">
        <v>4</v>
      </c>
      <c r="E18" s="5" t="s">
        <v>5</v>
      </c>
      <c r="F18" s="5" t="s">
        <v>6</v>
      </c>
      <c r="G18" s="5" t="s">
        <v>7</v>
      </c>
    </row>
    <row r="19" spans="1:7" x14ac:dyDescent="0.35">
      <c r="A19" s="6" t="s">
        <v>9</v>
      </c>
      <c r="B19" s="7">
        <f>SUMIF('Q3 2026'!$A$4:$A$27,$A19,'Q3 2026'!B$4:B$27)</f>
        <v>43</v>
      </c>
      <c r="C19" s="7">
        <f>SUMIF('Q3 2026'!$A$4:$A$27,$A19,'Q3 2026'!C$4:C$27)</f>
        <v>7366341.4399999995</v>
      </c>
      <c r="D19" s="7">
        <f>SUMIF('Q3 2026'!$A$4:$A$27,$A19,'Q3 2026'!D$4:D$27)</f>
        <v>66</v>
      </c>
      <c r="E19" s="7">
        <f>SUMIF('Q3 2026'!$A$4:$A$27,$A19,'Q3 2026'!E$4:E$27)</f>
        <v>15166079.239999998</v>
      </c>
      <c r="F19" s="6">
        <f t="shared" ref="F19:F32" si="2">B19-D19</f>
        <v>-23</v>
      </c>
      <c r="G19" s="6">
        <f t="shared" ref="G19:G32" si="3">C19-E19</f>
        <v>-7799737.7999999989</v>
      </c>
    </row>
    <row r="20" spans="1:7" x14ac:dyDescent="0.35">
      <c r="A20" s="8" t="s">
        <v>11</v>
      </c>
      <c r="B20" s="9">
        <f>SUMIF('Q3 2026'!$A$4:$A$27,$A20,'Q3 2026'!B$4:B$27)</f>
        <v>0</v>
      </c>
      <c r="C20" s="9">
        <f>SUMIF('Q3 2026'!$A$4:$A$27,$A20,'Q3 2026'!C$4:C$27)</f>
        <v>0</v>
      </c>
      <c r="D20" s="9">
        <f>SUMIF('Q3 2026'!$A$4:$A$27,$A20,'Q3 2026'!D$4:D$27)</f>
        <v>4</v>
      </c>
      <c r="E20" s="9">
        <f>SUMIF('Q3 2026'!$A$4:$A$27,$A20,'Q3 2026'!E$4:E$27)</f>
        <v>1789119.28</v>
      </c>
      <c r="F20" s="8">
        <f t="shared" si="2"/>
        <v>-4</v>
      </c>
      <c r="G20" s="8">
        <f t="shared" si="3"/>
        <v>-1789119.28</v>
      </c>
    </row>
    <row r="21" spans="1:7" x14ac:dyDescent="0.35">
      <c r="A21" s="6" t="s">
        <v>13</v>
      </c>
      <c r="B21" s="7">
        <f>SUMIF('Q3 2026'!$A$4:$A$27,$A21,'Q3 2026'!B$4:B$27)</f>
        <v>304</v>
      </c>
      <c r="C21" s="7">
        <f>SUMIF('Q3 2026'!$A$4:$A$27,$A21,'Q3 2026'!C$4:C$27)</f>
        <v>60038956.840000004</v>
      </c>
      <c r="D21" s="7">
        <f>SUMIF('Q3 2026'!$A$4:$A$27,$A21,'Q3 2026'!D$4:D$27)</f>
        <v>48</v>
      </c>
      <c r="E21" s="7">
        <f>SUMIF('Q3 2026'!$A$4:$A$27,$A21,'Q3 2026'!E$4:E$27)</f>
        <v>16528138.32</v>
      </c>
      <c r="F21" s="6">
        <f t="shared" si="2"/>
        <v>256</v>
      </c>
      <c r="G21" s="6">
        <f t="shared" si="3"/>
        <v>43510818.520000003</v>
      </c>
    </row>
    <row r="22" spans="1:7" x14ac:dyDescent="0.35">
      <c r="A22" s="8" t="s">
        <v>14</v>
      </c>
      <c r="B22" s="9">
        <f>SUMIF('Q3 2026'!$A$4:$A$27,$A22,'Q3 2026'!B$4:B$27)</f>
        <v>100</v>
      </c>
      <c r="C22" s="9">
        <f>SUMIF('Q3 2026'!$A$4:$A$27,$A22,'Q3 2026'!C$4:C$27)</f>
        <v>29546071.66</v>
      </c>
      <c r="D22" s="9">
        <f>SUMIF('Q3 2026'!$A$4:$A$27,$A22,'Q3 2026'!D$4:D$27)</f>
        <v>23</v>
      </c>
      <c r="E22" s="9">
        <f>SUMIF('Q3 2026'!$A$4:$A$27,$A22,'Q3 2026'!E$4:E$27)</f>
        <v>10984295.91</v>
      </c>
      <c r="F22" s="8">
        <f t="shared" si="2"/>
        <v>77</v>
      </c>
      <c r="G22" s="8">
        <f t="shared" si="3"/>
        <v>18561775.75</v>
      </c>
    </row>
    <row r="23" spans="1:7" x14ac:dyDescent="0.35">
      <c r="A23" s="6" t="s">
        <v>15</v>
      </c>
      <c r="B23" s="7">
        <f>SUMIF('Q3 2026'!$A$4:$A$27,$A23,'Q3 2026'!B$4:B$27)</f>
        <v>191</v>
      </c>
      <c r="C23" s="7">
        <f>SUMIF('Q3 2026'!$A$4:$A$27,$A23,'Q3 2026'!C$4:C$27)</f>
        <v>44375151.530000001</v>
      </c>
      <c r="D23" s="7">
        <f>SUMIF('Q3 2026'!$A$4:$A$27,$A23,'Q3 2026'!D$4:D$27)</f>
        <v>108</v>
      </c>
      <c r="E23" s="7">
        <f>SUMIF('Q3 2026'!$A$4:$A$27,$A23,'Q3 2026'!E$4:E$27)</f>
        <v>28938831.73</v>
      </c>
      <c r="F23" s="6">
        <f t="shared" si="2"/>
        <v>83</v>
      </c>
      <c r="G23" s="6">
        <f t="shared" si="3"/>
        <v>15436319.800000001</v>
      </c>
    </row>
    <row r="24" spans="1:7" x14ac:dyDescent="0.35">
      <c r="A24" s="8" t="s">
        <v>17</v>
      </c>
      <c r="B24" s="9">
        <f>SUMIF('Q3 2026'!$A$4:$A$27,$A24,'Q3 2026'!B$4:B$27)</f>
        <v>15</v>
      </c>
      <c r="C24" s="9">
        <f>SUMIF('Q3 2026'!$A$4:$A$27,$A24,'Q3 2026'!C$4:C$27)</f>
        <v>2519819.4499999997</v>
      </c>
      <c r="D24" s="9">
        <f>SUMIF('Q3 2026'!$A$4:$A$27,$A24,'Q3 2026'!D$4:D$27)</f>
        <v>26</v>
      </c>
      <c r="E24" s="9">
        <f>SUMIF('Q3 2026'!$A$4:$A$27,$A24,'Q3 2026'!E$4:E$27)</f>
        <v>15943680.76</v>
      </c>
      <c r="F24" s="8">
        <f t="shared" si="2"/>
        <v>-11</v>
      </c>
      <c r="G24" s="8">
        <f t="shared" si="3"/>
        <v>-13423861.310000001</v>
      </c>
    </row>
    <row r="25" spans="1:7" x14ac:dyDescent="0.35">
      <c r="A25" s="6" t="s">
        <v>19</v>
      </c>
      <c r="B25" s="7">
        <f>SUMIF('Q3 2026'!$A$4:$A$27,$A25,'Q3 2026'!B$4:B$27)</f>
        <v>469</v>
      </c>
      <c r="C25" s="7">
        <f>SUMIF('Q3 2026'!$A$4:$A$27,$A25,'Q3 2026'!C$4:C$27)</f>
        <v>122538534.67999999</v>
      </c>
      <c r="D25" s="7">
        <f>SUMIF('Q3 2026'!$A$4:$A$27,$A25,'Q3 2026'!D$4:D$27)</f>
        <v>46</v>
      </c>
      <c r="E25" s="7">
        <f>SUMIF('Q3 2026'!$A$4:$A$27,$A25,'Q3 2026'!E$4:E$27)</f>
        <v>8071134.8999999994</v>
      </c>
      <c r="F25" s="6">
        <f t="shared" si="2"/>
        <v>423</v>
      </c>
      <c r="G25" s="6">
        <f t="shared" si="3"/>
        <v>114467399.77999999</v>
      </c>
    </row>
    <row r="26" spans="1:7" x14ac:dyDescent="0.35">
      <c r="A26" s="8" t="s">
        <v>21</v>
      </c>
      <c r="B26" s="9">
        <f>SUMIF('Q3 2026'!$A$4:$A$27,$A26,'Q3 2026'!B$4:B$27)</f>
        <v>8</v>
      </c>
      <c r="C26" s="9">
        <f>SUMIF('Q3 2026'!$A$4:$A$27,$A26,'Q3 2026'!C$4:C$27)</f>
        <v>1898811.94</v>
      </c>
      <c r="D26" s="9">
        <f>SUMIF('Q3 2026'!$A$4:$A$27,$A26,'Q3 2026'!D$4:D$27)</f>
        <v>7</v>
      </c>
      <c r="E26" s="9">
        <f>SUMIF('Q3 2026'!$A$4:$A$27,$A26,'Q3 2026'!E$4:E$27)</f>
        <v>4014838.83</v>
      </c>
      <c r="F26" s="8">
        <f t="shared" si="2"/>
        <v>1</v>
      </c>
      <c r="G26" s="8">
        <f t="shared" si="3"/>
        <v>-2116026.89</v>
      </c>
    </row>
    <row r="27" spans="1:7" x14ac:dyDescent="0.35">
      <c r="A27" s="6" t="s">
        <v>22</v>
      </c>
      <c r="B27" s="7">
        <f>SUMIF('Q3 2026'!$A$4:$A$27,$A27,'Q3 2026'!B$4:B$27)</f>
        <v>285</v>
      </c>
      <c r="C27" s="7">
        <f>SUMIF('Q3 2026'!$A$4:$A$27,$A27,'Q3 2026'!C$4:C$27)</f>
        <v>60723069.07</v>
      </c>
      <c r="D27" s="7">
        <f>SUMIF('Q3 2026'!$A$4:$A$27,$A27,'Q3 2026'!D$4:D$27)</f>
        <v>62</v>
      </c>
      <c r="E27" s="7">
        <f>SUMIF('Q3 2026'!$A$4:$A$27,$A27,'Q3 2026'!E$4:E$27)</f>
        <v>28572287</v>
      </c>
      <c r="F27" s="6">
        <f t="shared" si="2"/>
        <v>223</v>
      </c>
      <c r="G27" s="6">
        <f t="shared" si="3"/>
        <v>32150782.07</v>
      </c>
    </row>
    <row r="28" spans="1:7" x14ac:dyDescent="0.35">
      <c r="A28" s="8" t="s">
        <v>24</v>
      </c>
      <c r="B28" s="9">
        <f>SUMIF('Q3 2026'!$A$4:$A$27,$A28,'Q3 2026'!B$4:B$27)</f>
        <v>0</v>
      </c>
      <c r="C28" s="9">
        <f>SUMIF('Q3 2026'!$A$4:$A$27,$A28,'Q3 2026'!C$4:C$27)</f>
        <v>0</v>
      </c>
      <c r="D28" s="9">
        <f>SUMIF('Q3 2026'!$A$4:$A$27,$A28,'Q3 2026'!D$4:D$27)</f>
        <v>0</v>
      </c>
      <c r="E28" s="9">
        <f>SUMIF('Q3 2026'!$A$4:$A$27,$A28,'Q3 2026'!E$4:E$27)</f>
        <v>0</v>
      </c>
      <c r="F28" s="8">
        <f t="shared" si="2"/>
        <v>0</v>
      </c>
      <c r="G28" s="8">
        <f t="shared" si="3"/>
        <v>0</v>
      </c>
    </row>
    <row r="29" spans="1:7" x14ac:dyDescent="0.35">
      <c r="A29" s="6" t="s">
        <v>25</v>
      </c>
      <c r="B29" s="7">
        <f>SUMIF('Q3 2026'!$A$4:$A$27,$A29,'Q3 2026'!B$4:B$27)</f>
        <v>136</v>
      </c>
      <c r="C29" s="7">
        <f>SUMIF('Q3 2026'!$A$4:$A$27,$A29,'Q3 2026'!C$4:C$27)</f>
        <v>32564390.440000001</v>
      </c>
      <c r="D29" s="7">
        <f>SUMIF('Q3 2026'!$A$4:$A$27,$A29,'Q3 2026'!D$4:D$27)</f>
        <v>62</v>
      </c>
      <c r="E29" s="7">
        <f>SUMIF('Q3 2026'!$A$4:$A$27,$A29,'Q3 2026'!E$4:E$27)</f>
        <v>18606675.649999999</v>
      </c>
      <c r="F29" s="6">
        <f t="shared" si="2"/>
        <v>74</v>
      </c>
      <c r="G29" s="6">
        <f t="shared" si="3"/>
        <v>13957714.790000003</v>
      </c>
    </row>
    <row r="30" spans="1:7" x14ac:dyDescent="0.35">
      <c r="A30" s="8" t="s">
        <v>28</v>
      </c>
      <c r="B30" s="9">
        <f>SUMIF('Q3 2026'!$A$4:$A$27,$A30,'Q3 2026'!B$4:B$27)</f>
        <v>0</v>
      </c>
      <c r="C30" s="9">
        <f>SUMIF('Q3 2026'!$A$4:$A$27,$A30,'Q3 2026'!C$4:C$27)</f>
        <v>0</v>
      </c>
      <c r="D30" s="9">
        <f>SUMIF('Q3 2026'!$A$4:$A$27,$A30,'Q3 2026'!D$4:D$27)</f>
        <v>59</v>
      </c>
      <c r="E30" s="9">
        <f>SUMIF('Q3 2026'!$A$4:$A$27,$A30,'Q3 2026'!E$4:E$27)</f>
        <v>6080384.3599999994</v>
      </c>
      <c r="F30" s="8">
        <f t="shared" si="2"/>
        <v>-59</v>
      </c>
      <c r="G30" s="8">
        <f t="shared" si="3"/>
        <v>-6080384.3599999994</v>
      </c>
    </row>
    <row r="31" spans="1:7" x14ac:dyDescent="0.35">
      <c r="A31" s="6" t="s">
        <v>30</v>
      </c>
      <c r="B31" s="7">
        <f>SUMIF('Q3 2026'!$A$4:$A$27,$A31,'Q3 2026'!B$4:B$27)</f>
        <v>657</v>
      </c>
      <c r="C31" s="7">
        <f>SUMIF('Q3 2026'!$A$4:$A$27,$A31,'Q3 2026'!C$4:C$27)</f>
        <v>143202507.03</v>
      </c>
      <c r="D31" s="7">
        <f>SUMIF('Q3 2026'!$A$4:$A$27,$A31,'Q3 2026'!D$4:D$27)</f>
        <v>109</v>
      </c>
      <c r="E31" s="7">
        <f>SUMIF('Q3 2026'!$A$4:$A$27,$A31,'Q3 2026'!E$4:E$27)</f>
        <v>60765558.780000001</v>
      </c>
      <c r="F31" s="6">
        <f t="shared" si="2"/>
        <v>548</v>
      </c>
      <c r="G31" s="6">
        <f t="shared" si="3"/>
        <v>82436948.25</v>
      </c>
    </row>
    <row r="32" spans="1:7" ht="18" customHeight="1" x14ac:dyDescent="0.35">
      <c r="A32" s="11" t="s">
        <v>38</v>
      </c>
      <c r="B32" s="11">
        <f>SUM(B19:B31)</f>
        <v>2208</v>
      </c>
      <c r="C32" s="11">
        <f>SUM(C19:C31)</f>
        <v>504773654.07999992</v>
      </c>
      <c r="D32" s="11">
        <f>SUM(D19:D31)</f>
        <v>620</v>
      </c>
      <c r="E32" s="11">
        <f>SUM(E19:E31)</f>
        <v>215461024.76000002</v>
      </c>
      <c r="F32" s="11">
        <f t="shared" si="2"/>
        <v>1588</v>
      </c>
      <c r="G32" s="11">
        <f t="shared" si="3"/>
        <v>289312629.31999993</v>
      </c>
    </row>
    <row r="34" spans="1:7" ht="18" customHeight="1" x14ac:dyDescent="0.35">
      <c r="A34" s="10" t="s">
        <v>32</v>
      </c>
      <c r="B34" s="10">
        <f>B16+B32</f>
        <v>2253</v>
      </c>
      <c r="C34" s="10">
        <f>C16+C32</f>
        <v>513769108.93999994</v>
      </c>
      <c r="D34" s="10">
        <f>D16+D32</f>
        <v>2253</v>
      </c>
      <c r="E34" s="10">
        <f>E16+E32</f>
        <v>513769108.94000006</v>
      </c>
      <c r="F34" s="10">
        <f>B34-D34</f>
        <v>0</v>
      </c>
      <c r="G34" s="10">
        <f>C34-E34</f>
        <v>0</v>
      </c>
    </row>
    <row r="36" spans="1:7" x14ac:dyDescent="0.35">
      <c r="A36" s="12" t="s">
        <v>39</v>
      </c>
    </row>
    <row r="37" spans="1:7" x14ac:dyDescent="0.35">
      <c r="A37" s="13" t="s">
        <v>40</v>
      </c>
      <c r="B37" s="14">
        <f>IF(B$34=0,0,B16/B$34)</f>
        <v>1.9973368841544607E-2</v>
      </c>
      <c r="C37" s="14">
        <f>IF(C$34=0,0,C16/C$34)</f>
        <v>1.7508749949095372E-2</v>
      </c>
      <c r="D37" s="14">
        <f>IF(D$34=0,0,D16/D$34)</f>
        <v>0.72481136262760759</v>
      </c>
      <c r="E37" s="14">
        <f>IF(E$34=0,0,E16/E$34)</f>
        <v>0.58062674261491576</v>
      </c>
    </row>
    <row r="38" spans="1:7" x14ac:dyDescent="0.35">
      <c r="A38" s="13" t="s">
        <v>41</v>
      </c>
      <c r="B38" s="14">
        <f>IF(B$34=0,0,B32/B$34)</f>
        <v>0.98002663115845534</v>
      </c>
      <c r="C38" s="14">
        <f>IF(C$34=0,0,C32/C$34)</f>
        <v>0.98249125005090465</v>
      </c>
      <c r="D38" s="14">
        <f>IF(D$34=0,0,D32/D$34)</f>
        <v>0.27518863737239235</v>
      </c>
      <c r="E38" s="14">
        <f>IF(E$34=0,0,E32/E$34)</f>
        <v>0.41937325738508424</v>
      </c>
    </row>
  </sheetData>
  <conditionalFormatting sqref="F5:G15">
    <cfRule type="cellIs" dxfId="13" priority="2" operator="lessThan">
      <formula>0</formula>
    </cfRule>
    <cfRule type="cellIs" dxfId="12" priority="3" operator="greaterThan">
      <formula>0</formula>
    </cfRule>
  </conditionalFormatting>
  <conditionalFormatting sqref="F19:G31">
    <cfRule type="cellIs" dxfId="11" priority="4" operator="lessThan">
      <formula>0</formula>
    </cfRule>
    <cfRule type="cellIs" dxfId="10" priority="5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7F58A"/>
    <pageSetUpPr fitToPage="1"/>
  </sheetPr>
  <dimension ref="A1:E38"/>
  <sheetViews>
    <sheetView showGridLines="0" topLeftCell="B20" zoomScaleNormal="100" workbookViewId="0"/>
  </sheetViews>
  <sheetFormatPr defaultColWidth="8.6328125" defaultRowHeight="14.5" x14ac:dyDescent="0.35"/>
  <cols>
    <col min="1" max="1" width="26" customWidth="1"/>
    <col min="2" max="5" width="16" customWidth="1"/>
    <col min="6" max="7" width="4" customWidth="1"/>
  </cols>
  <sheetData>
    <row r="1" spans="1:5" ht="24" customHeight="1" x14ac:dyDescent="0.4">
      <c r="A1" s="1" t="s">
        <v>42</v>
      </c>
    </row>
    <row r="2" spans="1:5" x14ac:dyDescent="0.35">
      <c r="A2" s="2" t="s">
        <v>43</v>
      </c>
    </row>
    <row r="3" spans="1:5" x14ac:dyDescent="0.35">
      <c r="A3" s="3"/>
      <c r="B3" s="3"/>
      <c r="C3" s="3"/>
      <c r="D3" s="3"/>
      <c r="E3" s="3"/>
    </row>
    <row r="4" spans="1:5" ht="19.5" customHeight="1" x14ac:dyDescent="0.35">
      <c r="A4" s="15" t="s">
        <v>44</v>
      </c>
      <c r="B4" s="16" t="s">
        <v>45</v>
      </c>
      <c r="C4" s="16" t="s">
        <v>46</v>
      </c>
      <c r="D4" s="16" t="s">
        <v>47</v>
      </c>
      <c r="E4" s="16" t="s">
        <v>48</v>
      </c>
    </row>
    <row r="5" spans="1:5" x14ac:dyDescent="0.35">
      <c r="A5" s="6" t="s">
        <v>2</v>
      </c>
      <c r="B5" s="7">
        <f>Juli!B28</f>
        <v>1046</v>
      </c>
      <c r="C5" s="7">
        <f>Augusti!B28</f>
        <v>561</v>
      </c>
      <c r="D5" s="7">
        <f>September!B28</f>
        <v>646</v>
      </c>
      <c r="E5" s="6">
        <f t="shared" ref="E5:E10" si="0">SUM(B5:D5)</f>
        <v>2253</v>
      </c>
    </row>
    <row r="6" spans="1:5" x14ac:dyDescent="0.35">
      <c r="A6" s="8" t="s">
        <v>3</v>
      </c>
      <c r="B6" s="9">
        <f>Juli!C28</f>
        <v>236852637.73000002</v>
      </c>
      <c r="C6" s="9">
        <f>Augusti!C28</f>
        <v>138634474.96000001</v>
      </c>
      <c r="D6" s="9">
        <f>September!C28</f>
        <v>138281996.25</v>
      </c>
      <c r="E6" s="8">
        <f t="shared" si="0"/>
        <v>513769108.94000006</v>
      </c>
    </row>
    <row r="7" spans="1:5" x14ac:dyDescent="0.35">
      <c r="A7" s="6" t="s">
        <v>4</v>
      </c>
      <c r="B7" s="7">
        <f>Juli!D28</f>
        <v>1046</v>
      </c>
      <c r="C7" s="7">
        <f>Augusti!D28</f>
        <v>561</v>
      </c>
      <c r="D7" s="7">
        <f>September!D28</f>
        <v>646</v>
      </c>
      <c r="E7" s="6">
        <f t="shared" si="0"/>
        <v>2253</v>
      </c>
    </row>
    <row r="8" spans="1:5" x14ac:dyDescent="0.35">
      <c r="A8" s="8" t="s">
        <v>5</v>
      </c>
      <c r="B8" s="9">
        <f>Juli!E28</f>
        <v>236852637.72999999</v>
      </c>
      <c r="C8" s="9">
        <f>Augusti!E28</f>
        <v>138634474.96000001</v>
      </c>
      <c r="D8" s="9">
        <f>September!E28</f>
        <v>138281996.25000003</v>
      </c>
      <c r="E8" s="8">
        <f t="shared" si="0"/>
        <v>513769108.94000006</v>
      </c>
    </row>
    <row r="9" spans="1:5" x14ac:dyDescent="0.35">
      <c r="A9" s="6" t="s">
        <v>6</v>
      </c>
      <c r="B9" s="6">
        <f>Juli!F28</f>
        <v>0</v>
      </c>
      <c r="C9" s="6">
        <f>Augusti!F28</f>
        <v>0</v>
      </c>
      <c r="D9" s="6">
        <f>September!F28</f>
        <v>0</v>
      </c>
      <c r="E9" s="6">
        <f t="shared" si="0"/>
        <v>0</v>
      </c>
    </row>
    <row r="10" spans="1:5" x14ac:dyDescent="0.35">
      <c r="A10" s="8" t="s">
        <v>7</v>
      </c>
      <c r="B10" s="8">
        <f>Juli!G28</f>
        <v>0</v>
      </c>
      <c r="C10" s="8">
        <f>Augusti!G28</f>
        <v>0</v>
      </c>
      <c r="D10" s="8">
        <f>September!G28</f>
        <v>0</v>
      </c>
      <c r="E10" s="8">
        <f t="shared" si="0"/>
        <v>0</v>
      </c>
    </row>
    <row r="13" spans="1:5" ht="19.5" customHeight="1" x14ac:dyDescent="0.35">
      <c r="A13" s="15" t="s">
        <v>49</v>
      </c>
      <c r="B13" s="16" t="s">
        <v>45</v>
      </c>
      <c r="C13" s="16" t="s">
        <v>46</v>
      </c>
      <c r="D13" s="16" t="s">
        <v>47</v>
      </c>
      <c r="E13" s="16" t="s">
        <v>48</v>
      </c>
    </row>
    <row r="14" spans="1:5" x14ac:dyDescent="0.35">
      <c r="A14" s="6" t="s">
        <v>8</v>
      </c>
      <c r="B14" s="7">
        <f>SUMIF(Juli!$A$4:$A$27,$A14,Juli!$G$4:$G$27)</f>
        <v>-2649.8000000000006</v>
      </c>
      <c r="C14" s="7">
        <f>SUMIF(Augusti!$A$4:$A$27,$A14,Augusti!$G$4:$G$27)</f>
        <v>511793.33000000007</v>
      </c>
      <c r="D14" s="7">
        <f>SUMIF(September!$A$4:$A$27,$A14,September!$G$4:$G$27)</f>
        <v>-743700.2</v>
      </c>
      <c r="E14" s="6">
        <f t="shared" ref="E14:E37" si="1">SUM(B14:D14)</f>
        <v>-234556.66999999987</v>
      </c>
    </row>
    <row r="15" spans="1:5" x14ac:dyDescent="0.35">
      <c r="A15" s="8" t="s">
        <v>9</v>
      </c>
      <c r="B15" s="9">
        <f>SUMIF(Juli!$A$4:$A$27,$A15,Juli!$G$4:$G$27)</f>
        <v>-5155633.3900000006</v>
      </c>
      <c r="C15" s="9">
        <f>SUMIF(Augusti!$A$4:$A$27,$A15,Augusti!$G$4:$G$27)</f>
        <v>-1656106.5599999996</v>
      </c>
      <c r="D15" s="9">
        <f>SUMIF(September!$A$4:$A$27,$A15,September!$G$4:$G$27)</f>
        <v>-987997.85000000009</v>
      </c>
      <c r="E15" s="8">
        <f t="shared" si="1"/>
        <v>-7799737.8000000007</v>
      </c>
    </row>
    <row r="16" spans="1:5" x14ac:dyDescent="0.35">
      <c r="A16" s="6" t="s">
        <v>10</v>
      </c>
      <c r="B16" s="7">
        <f>SUMIF(Juli!$A$4:$A$27,$A16,Juli!$G$4:$G$27)</f>
        <v>-12509360.85</v>
      </c>
      <c r="C16" s="7">
        <f>SUMIF(Augusti!$A$4:$A$27,$A16,Augusti!$G$4:$G$27)</f>
        <v>-4783336.6399999997</v>
      </c>
      <c r="D16" s="7">
        <f>SUMIF(September!$A$4:$A$27,$A16,September!$G$4:$G$27)</f>
        <v>-5190138.7699999996</v>
      </c>
      <c r="E16" s="6">
        <f t="shared" si="1"/>
        <v>-22482836.259999998</v>
      </c>
    </row>
    <row r="17" spans="1:5" x14ac:dyDescent="0.35">
      <c r="A17" s="8" t="s">
        <v>11</v>
      </c>
      <c r="B17" s="9">
        <f>SUMIF(Juli!$A$4:$A$27,$A17,Juli!$G$4:$G$27)</f>
        <v>-495033.87</v>
      </c>
      <c r="C17" s="9">
        <f>SUMIF(Augusti!$A$4:$A$27,$A17,Augusti!$G$4:$G$27)</f>
        <v>-343243.21</v>
      </c>
      <c r="D17" s="9">
        <f>SUMIF(September!$A$4:$A$27,$A17,September!$G$4:$G$27)</f>
        <v>-950842.2</v>
      </c>
      <c r="E17" s="8">
        <f t="shared" si="1"/>
        <v>-1789119.28</v>
      </c>
    </row>
    <row r="18" spans="1:5" x14ac:dyDescent="0.35">
      <c r="A18" s="6" t="s">
        <v>12</v>
      </c>
      <c r="B18" s="7">
        <f>SUMIF(Juli!$A$4:$A$27,$A18,Juli!$G$4:$G$27)</f>
        <v>-305292.39</v>
      </c>
      <c r="C18" s="7">
        <f>SUMIF(Augusti!$A$4:$A$27,$A18,Augusti!$G$4:$G$27)</f>
        <v>-206730.3</v>
      </c>
      <c r="D18" s="7">
        <f>SUMIF(September!$A$4:$A$27,$A18,September!$G$4:$G$27)</f>
        <v>-378165.37</v>
      </c>
      <c r="E18" s="6">
        <f t="shared" si="1"/>
        <v>-890188.06</v>
      </c>
    </row>
    <row r="19" spans="1:5" x14ac:dyDescent="0.35">
      <c r="A19" s="8" t="s">
        <v>13</v>
      </c>
      <c r="B19" s="9">
        <f>SUMIF(Juli!$A$4:$A$27,$A19,Juli!$G$4:$G$27)</f>
        <v>28880028.02</v>
      </c>
      <c r="C19" s="9">
        <f>SUMIF(Augusti!$A$4:$A$27,$A19,Augusti!$G$4:$G$27)</f>
        <v>4621976.6199999992</v>
      </c>
      <c r="D19" s="9">
        <f>SUMIF(September!$A$4:$A$27,$A19,September!$G$4:$G$27)</f>
        <v>10008813.880000001</v>
      </c>
      <c r="E19" s="8">
        <f t="shared" si="1"/>
        <v>43510818.520000003</v>
      </c>
    </row>
    <row r="20" spans="1:5" x14ac:dyDescent="0.35">
      <c r="A20" s="6" t="s">
        <v>14</v>
      </c>
      <c r="B20" s="7">
        <f>SUMIF(Juli!$A$4:$A$27,$A20,Juli!$G$4:$G$27)</f>
        <v>3114869.9899999993</v>
      </c>
      <c r="C20" s="7">
        <f>SUMIF(Augusti!$A$4:$A$27,$A20,Augusti!$G$4:$G$27)</f>
        <v>6560741.9100000001</v>
      </c>
      <c r="D20" s="7">
        <f>SUMIF(September!$A$4:$A$27,$A20,September!$G$4:$G$27)</f>
        <v>8886163.8499999996</v>
      </c>
      <c r="E20" s="6">
        <f t="shared" si="1"/>
        <v>18561775.75</v>
      </c>
    </row>
    <row r="21" spans="1:5" x14ac:dyDescent="0.35">
      <c r="A21" s="8" t="s">
        <v>15</v>
      </c>
      <c r="B21" s="9">
        <f>SUMIF(Juli!$A$4:$A$27,$A21,Juli!$G$4:$G$27)</f>
        <v>3501041.3400000017</v>
      </c>
      <c r="C21" s="9">
        <f>SUMIF(Augusti!$A$4:$A$27,$A21,Augusti!$G$4:$G$27)</f>
        <v>3610819.58</v>
      </c>
      <c r="D21" s="9">
        <f>SUMIF(September!$A$4:$A$27,$A21,September!$G$4:$G$27)</f>
        <v>8324458.8800000008</v>
      </c>
      <c r="E21" s="8">
        <f t="shared" si="1"/>
        <v>15436319.800000003</v>
      </c>
    </row>
    <row r="22" spans="1:5" x14ac:dyDescent="0.35">
      <c r="A22" s="6" t="s">
        <v>16</v>
      </c>
      <c r="B22" s="7">
        <f>SUMIF(Juli!$A$4:$A$27,$A22,Juli!$G$4:$G$27)</f>
        <v>0</v>
      </c>
      <c r="C22" s="7">
        <f>SUMIF(Augusti!$A$4:$A$27,$A22,Augusti!$G$4:$G$27)</f>
        <v>-1768.78</v>
      </c>
      <c r="D22" s="7">
        <f>SUMIF(September!$A$4:$A$27,$A22,September!$G$4:$G$27)</f>
        <v>0</v>
      </c>
      <c r="E22" s="6">
        <f t="shared" si="1"/>
        <v>-1768.78</v>
      </c>
    </row>
    <row r="23" spans="1:5" x14ac:dyDescent="0.35">
      <c r="A23" s="8" t="s">
        <v>17</v>
      </c>
      <c r="B23" s="9">
        <f>SUMIF(Juli!$A$4:$A$27,$A23,Juli!$G$4:$G$27)</f>
        <v>-6159810.6099999994</v>
      </c>
      <c r="C23" s="9">
        <f>SUMIF(Augusti!$A$4:$A$27,$A23,Augusti!$G$4:$G$27)</f>
        <v>-4443112.8100000005</v>
      </c>
      <c r="D23" s="9">
        <f>SUMIF(September!$A$4:$A$27,$A23,September!$G$4:$G$27)</f>
        <v>-2820937.89</v>
      </c>
      <c r="E23" s="8">
        <f t="shared" si="1"/>
        <v>-13423861.310000001</v>
      </c>
    </row>
    <row r="24" spans="1:5" x14ac:dyDescent="0.35">
      <c r="A24" s="6" t="s">
        <v>18</v>
      </c>
      <c r="B24" s="7">
        <f>SUMIF(Juli!$A$4:$A$27,$A24,Juli!$G$4:$G$27)</f>
        <v>-113231508.7</v>
      </c>
      <c r="C24" s="7">
        <f>SUMIF(Augusti!$A$4:$A$27,$A24,Augusti!$G$4:$G$27)</f>
        <v>-60691521.299999997</v>
      </c>
      <c r="D24" s="7">
        <f>SUMIF(September!$A$4:$A$27,$A24,September!$G$4:$G$27)</f>
        <v>-87818643.99000001</v>
      </c>
      <c r="E24" s="6">
        <f t="shared" si="1"/>
        <v>-261741673.99000001</v>
      </c>
    </row>
    <row r="25" spans="1:5" x14ac:dyDescent="0.35">
      <c r="A25" s="8" t="s">
        <v>19</v>
      </c>
      <c r="B25" s="9">
        <f>SUMIF(Juli!$A$4:$A$27,$A25,Juli!$G$4:$G$27)</f>
        <v>47891114.240000002</v>
      </c>
      <c r="C25" s="9">
        <f>SUMIF(Augusti!$A$4:$A$27,$A25,Augusti!$G$4:$G$27)</f>
        <v>24882700.009999998</v>
      </c>
      <c r="D25" s="9">
        <f>SUMIF(September!$A$4:$A$27,$A25,September!$G$4:$G$27)</f>
        <v>41693585.529999994</v>
      </c>
      <c r="E25" s="8">
        <f t="shared" si="1"/>
        <v>114467399.78</v>
      </c>
    </row>
    <row r="26" spans="1:5" x14ac:dyDescent="0.35">
      <c r="A26" s="6" t="s">
        <v>20</v>
      </c>
      <c r="B26" s="7">
        <f>SUMIF(Juli!$A$4:$A$27,$A26,Juli!$G$4:$G$27)</f>
        <v>-207480.53</v>
      </c>
      <c r="C26" s="7">
        <f>SUMIF(Augusti!$A$4:$A$27,$A26,Augusti!$G$4:$G$27)</f>
        <v>-84686.89</v>
      </c>
      <c r="D26" s="7">
        <f>SUMIF(September!$A$4:$A$27,$A26,September!$G$4:$G$27)</f>
        <v>-142877.6</v>
      </c>
      <c r="E26" s="6">
        <f t="shared" si="1"/>
        <v>-435045.02</v>
      </c>
    </row>
    <row r="27" spans="1:5" x14ac:dyDescent="0.35">
      <c r="A27" s="8" t="s">
        <v>21</v>
      </c>
      <c r="B27" s="9">
        <f>SUMIF(Juli!$A$4:$A$27,$A27,Juli!$G$4:$G$27)</f>
        <v>1039469.8999999999</v>
      </c>
      <c r="C27" s="9">
        <f>SUMIF(Augusti!$A$4:$A$27,$A27,Augusti!$G$4:$G$27)</f>
        <v>-1936592.76</v>
      </c>
      <c r="D27" s="9">
        <f>SUMIF(September!$A$4:$A$27,$A27,September!$G$4:$G$27)</f>
        <v>-1218904.03</v>
      </c>
      <c r="E27" s="8">
        <f t="shared" si="1"/>
        <v>-2116026.89</v>
      </c>
    </row>
    <row r="28" spans="1:5" x14ac:dyDescent="0.35">
      <c r="A28" s="6" t="s">
        <v>22</v>
      </c>
      <c r="B28" s="7">
        <f>SUMIF(Juli!$A$4:$A$27,$A28,Juli!$G$4:$G$27)</f>
        <v>13226315.25</v>
      </c>
      <c r="C28" s="7">
        <f>SUMIF(Augusti!$A$4:$A$27,$A28,Augusti!$G$4:$G$27)</f>
        <v>10051655.829999998</v>
      </c>
      <c r="D28" s="7">
        <f>SUMIF(September!$A$4:$A$27,$A28,September!$G$4:$G$27)</f>
        <v>8872810.9900000002</v>
      </c>
      <c r="E28" s="6">
        <f t="shared" si="1"/>
        <v>32150782.07</v>
      </c>
    </row>
    <row r="29" spans="1:5" x14ac:dyDescent="0.35">
      <c r="A29" s="8" t="s">
        <v>23</v>
      </c>
      <c r="B29" s="9">
        <f>SUMIF(Juli!$A$4:$A$27,$A29,Juli!$G$4:$G$27)</f>
        <v>-152129</v>
      </c>
      <c r="C29" s="9">
        <f>SUMIF(Augusti!$A$4:$A$27,$A29,Augusti!$G$4:$G$27)</f>
        <v>-44468</v>
      </c>
      <c r="D29" s="9">
        <f>SUMIF(September!$A$4:$A$27,$A29,September!$G$4:$G$27)</f>
        <v>0</v>
      </c>
      <c r="E29" s="8">
        <f t="shared" si="1"/>
        <v>-196597</v>
      </c>
    </row>
    <row r="30" spans="1:5" x14ac:dyDescent="0.35">
      <c r="A30" s="6" t="s">
        <v>24</v>
      </c>
      <c r="B30" s="7">
        <f>SUMIF(Juli!$A$4:$A$27,$A30,Juli!$G$4:$G$27)</f>
        <v>0</v>
      </c>
      <c r="C30" s="7">
        <f>SUMIF(Augusti!$A$4:$A$27,$A30,Augusti!$G$4:$G$27)</f>
        <v>0</v>
      </c>
      <c r="D30" s="7">
        <f>SUMIF(September!$A$4:$A$27,$A30,September!$G$4:$G$27)</f>
        <v>0</v>
      </c>
      <c r="E30" s="6">
        <f t="shared" si="1"/>
        <v>0</v>
      </c>
    </row>
    <row r="31" spans="1:5" x14ac:dyDescent="0.35">
      <c r="A31" s="8" t="s">
        <v>25</v>
      </c>
      <c r="B31" s="9">
        <f>SUMIF(Juli!$A$4:$A$27,$A31,Juli!$G$4:$G$27)</f>
        <v>6472354.2300000004</v>
      </c>
      <c r="C31" s="9">
        <f>SUMIF(Augusti!$A$4:$A$27,$A31,Augusti!$G$4:$G$27)</f>
        <v>5212633.8600000003</v>
      </c>
      <c r="D31" s="9">
        <f>SUMIF(September!$A$4:$A$27,$A31,September!$G$4:$G$27)</f>
        <v>2272726.7000000002</v>
      </c>
      <c r="E31" s="8">
        <f t="shared" si="1"/>
        <v>13957714.789999999</v>
      </c>
    </row>
    <row r="32" spans="1:5" x14ac:dyDescent="0.35">
      <c r="A32" s="6" t="s">
        <v>26</v>
      </c>
      <c r="B32" s="7">
        <f>SUMIF(Juli!$A$4:$A$27,$A32,Juli!$G$4:$G$27)</f>
        <v>-174626</v>
      </c>
      <c r="C32" s="7">
        <f>SUMIF(Augusti!$A$4:$A$27,$A32,Augusti!$G$4:$G$27)</f>
        <v>0</v>
      </c>
      <c r="D32" s="7">
        <f>SUMIF(September!$A$4:$A$27,$A32,September!$G$4:$G$27)</f>
        <v>0</v>
      </c>
      <c r="E32" s="6">
        <f t="shared" si="1"/>
        <v>-174626</v>
      </c>
    </row>
    <row r="33" spans="1:5" x14ac:dyDescent="0.35">
      <c r="A33" s="8" t="s">
        <v>27</v>
      </c>
      <c r="B33" s="9">
        <f>SUMIF(Juli!$A$4:$A$27,$A33,Juli!$G$4:$G$27)</f>
        <v>-1051049.3999999999</v>
      </c>
      <c r="C33" s="9">
        <f>SUMIF(Augusti!$A$4:$A$27,$A33,Augusti!$G$4:$G$27)</f>
        <v>342079.33</v>
      </c>
      <c r="D33" s="9">
        <f>SUMIF(September!$A$4:$A$27,$A33,September!$G$4:$G$27)</f>
        <v>-94810.310000000056</v>
      </c>
      <c r="E33" s="8">
        <f t="shared" si="1"/>
        <v>-803780.37999999989</v>
      </c>
    </row>
    <row r="34" spans="1:5" x14ac:dyDescent="0.35">
      <c r="A34" s="6" t="s">
        <v>28</v>
      </c>
      <c r="B34" s="7">
        <f>SUMIF(Juli!$A$4:$A$27,$A34,Juli!$G$4:$G$27)</f>
        <v>-2435137.84</v>
      </c>
      <c r="C34" s="7">
        <f>SUMIF(Augusti!$A$4:$A$27,$A34,Augusti!$G$4:$G$27)</f>
        <v>-1327528.98</v>
      </c>
      <c r="D34" s="7">
        <f>SUMIF(September!$A$4:$A$27,$A34,September!$G$4:$G$27)</f>
        <v>-2317717.54</v>
      </c>
      <c r="E34" s="6">
        <f t="shared" si="1"/>
        <v>-6080384.3599999994</v>
      </c>
    </row>
    <row r="35" spans="1:5" x14ac:dyDescent="0.35">
      <c r="A35" s="8" t="s">
        <v>29</v>
      </c>
      <c r="B35" s="9">
        <f>SUMIF(Juli!$A$4:$A$27,$A35,Juli!$G$4:$G$27)</f>
        <v>-126256.25</v>
      </c>
      <c r="C35" s="9">
        <f>SUMIF(Augusti!$A$4:$A$27,$A35,Augusti!$G$4:$G$27)</f>
        <v>0</v>
      </c>
      <c r="D35" s="9">
        <f>SUMIF(September!$A$4:$A$27,$A35,September!$G$4:$G$27)</f>
        <v>-272587.28999999998</v>
      </c>
      <c r="E35" s="8">
        <f t="shared" si="1"/>
        <v>-398843.54</v>
      </c>
    </row>
    <row r="36" spans="1:5" x14ac:dyDescent="0.35">
      <c r="A36" s="6" t="s">
        <v>30</v>
      </c>
      <c r="B36" s="7">
        <f>SUMIF(Juli!$A$4:$A$27,$A36,Juli!$G$4:$G$27)</f>
        <v>39064016.920000002</v>
      </c>
      <c r="C36" s="7">
        <f>SUMIF(Augusti!$A$4:$A$27,$A36,Augusti!$G$4:$G$27)</f>
        <v>19989325.039999999</v>
      </c>
      <c r="D36" s="7">
        <f>SUMIF(September!$A$4:$A$27,$A36,September!$G$4:$G$27)</f>
        <v>23383606.290000003</v>
      </c>
      <c r="E36" s="6">
        <f t="shared" si="1"/>
        <v>82436948.25</v>
      </c>
    </row>
    <row r="37" spans="1:5" x14ac:dyDescent="0.35">
      <c r="A37" s="8" t="s">
        <v>31</v>
      </c>
      <c r="B37" s="9">
        <f>SUMIF(Juli!$A$4:$A$27,$A37,Juli!$G$4:$G$27)</f>
        <v>-1183241.26</v>
      </c>
      <c r="C37" s="9">
        <f>SUMIF(Augusti!$A$4:$A$27,$A37,Augusti!$G$4:$G$27)</f>
        <v>-264629.28000000003</v>
      </c>
      <c r="D37" s="9">
        <f>SUMIF(September!$A$4:$A$27,$A37,September!$G$4:$G$27)</f>
        <v>-504843.08</v>
      </c>
      <c r="E37" s="8">
        <f t="shared" si="1"/>
        <v>-1952713.62</v>
      </c>
    </row>
    <row r="38" spans="1:5" x14ac:dyDescent="0.35">
      <c r="A38" s="17" t="s">
        <v>50</v>
      </c>
      <c r="B38" s="17">
        <f>SUM(B14:B37)</f>
        <v>5.3551048040390015E-9</v>
      </c>
      <c r="C38" s="17">
        <f>SUM(C14:C37)</f>
        <v>-2.5611370801925659E-9</v>
      </c>
      <c r="D38" s="17">
        <f>SUM(D14:D37)</f>
        <v>-1.2980308383703232E-8</v>
      </c>
      <c r="E38" s="17">
        <f>SUM(E14:E37)</f>
        <v>-2.514570951461792E-8</v>
      </c>
    </row>
  </sheetData>
  <conditionalFormatting sqref="B9:E10">
    <cfRule type="cellIs" dxfId="9" priority="2" operator="lessThan">
      <formula>0</formula>
    </cfRule>
    <cfRule type="cellIs" dxfId="8" priority="3" operator="greaterThan">
      <formula>0</formula>
    </cfRule>
  </conditionalFormatting>
  <conditionalFormatting sqref="B14:E37">
    <cfRule type="cellIs" dxfId="7" priority="4" operator="lessThan">
      <formula>0</formula>
    </cfRule>
    <cfRule type="cellIs" dxfId="6" priority="5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L12" sqref="L12"/>
    </sheetView>
  </sheetViews>
  <sheetFormatPr defaultColWidth="8.6328125" defaultRowHeight="14.5" x14ac:dyDescent="0.35"/>
  <cols>
    <col min="1" max="1" width="26" customWidth="1"/>
    <col min="2" max="2" width="15" customWidth="1"/>
    <col min="3" max="3" width="18" customWidth="1"/>
    <col min="4" max="4" width="15" customWidth="1"/>
    <col min="5" max="5" width="18" customWidth="1"/>
    <col min="6" max="6" width="13" customWidth="1"/>
    <col min="7" max="7" width="18" customWidth="1"/>
  </cols>
  <sheetData>
    <row r="1" spans="1:7" ht="24" customHeight="1" x14ac:dyDescent="0.4">
      <c r="A1" s="1" t="s">
        <v>51</v>
      </c>
    </row>
    <row r="2" spans="1:7" x14ac:dyDescent="0.35">
      <c r="A2" s="3"/>
      <c r="B2" s="3"/>
      <c r="C2" s="3"/>
      <c r="D2" s="3"/>
      <c r="E2" s="3"/>
      <c r="F2" s="3"/>
      <c r="G2" s="3"/>
    </row>
    <row r="3" spans="1:7" ht="30" customHeigh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x14ac:dyDescent="0.35">
      <c r="A4" s="6" t="s">
        <v>8</v>
      </c>
      <c r="B4" s="7">
        <v>1</v>
      </c>
      <c r="C4" s="7">
        <v>2598.2199999999998</v>
      </c>
      <c r="D4" s="7">
        <v>1</v>
      </c>
      <c r="E4" s="7">
        <v>5248.02</v>
      </c>
      <c r="F4" s="6">
        <f t="shared" ref="F4:F28" si="0">B4-D4</f>
        <v>0</v>
      </c>
      <c r="G4" s="6">
        <f t="shared" ref="G4:G28" si="1">C4-E4</f>
        <v>-2649.8000000000006</v>
      </c>
    </row>
    <row r="5" spans="1:7" x14ac:dyDescent="0.35">
      <c r="A5" s="8" t="s">
        <v>9</v>
      </c>
      <c r="B5" s="9">
        <v>16</v>
      </c>
      <c r="C5" s="9">
        <v>3029318.11</v>
      </c>
      <c r="D5" s="9">
        <v>36</v>
      </c>
      <c r="E5" s="9">
        <v>8184951.5</v>
      </c>
      <c r="F5" s="8">
        <f t="shared" si="0"/>
        <v>-20</v>
      </c>
      <c r="G5" s="8">
        <f t="shared" si="1"/>
        <v>-5155633.3900000006</v>
      </c>
    </row>
    <row r="6" spans="1:7" x14ac:dyDescent="0.35">
      <c r="A6" s="6" t="s">
        <v>10</v>
      </c>
      <c r="B6" s="7">
        <v>1</v>
      </c>
      <c r="C6" s="7">
        <v>87198.02</v>
      </c>
      <c r="D6" s="7">
        <v>64</v>
      </c>
      <c r="E6" s="7">
        <v>12596558.869999999</v>
      </c>
      <c r="F6" s="6">
        <f t="shared" si="0"/>
        <v>-63</v>
      </c>
      <c r="G6" s="6">
        <f t="shared" si="1"/>
        <v>-12509360.85</v>
      </c>
    </row>
    <row r="7" spans="1:7" x14ac:dyDescent="0.35">
      <c r="A7" s="8" t="s">
        <v>11</v>
      </c>
      <c r="B7" s="9">
        <v>0</v>
      </c>
      <c r="C7" s="9">
        <v>0</v>
      </c>
      <c r="D7" s="9">
        <v>2</v>
      </c>
      <c r="E7" s="9">
        <v>495033.87</v>
      </c>
      <c r="F7" s="8">
        <f t="shared" si="0"/>
        <v>-2</v>
      </c>
      <c r="G7" s="8">
        <f t="shared" si="1"/>
        <v>-495033.87</v>
      </c>
    </row>
    <row r="8" spans="1:7" x14ac:dyDescent="0.35">
      <c r="A8" s="6" t="s">
        <v>12</v>
      </c>
      <c r="B8" s="7">
        <v>0</v>
      </c>
      <c r="C8" s="7">
        <v>0</v>
      </c>
      <c r="D8" s="7">
        <v>5</v>
      </c>
      <c r="E8" s="7">
        <v>305292.39</v>
      </c>
      <c r="F8" s="6">
        <f t="shared" si="0"/>
        <v>-5</v>
      </c>
      <c r="G8" s="6">
        <f t="shared" si="1"/>
        <v>-305292.39</v>
      </c>
    </row>
    <row r="9" spans="1:7" x14ac:dyDescent="0.35">
      <c r="A9" s="8" t="s">
        <v>13</v>
      </c>
      <c r="B9" s="9">
        <v>166</v>
      </c>
      <c r="C9" s="9">
        <v>37022592</v>
      </c>
      <c r="D9" s="9">
        <v>26</v>
      </c>
      <c r="E9" s="9">
        <v>8142563.9800000004</v>
      </c>
      <c r="F9" s="8">
        <f t="shared" si="0"/>
        <v>140</v>
      </c>
      <c r="G9" s="8">
        <f t="shared" si="1"/>
        <v>28880028.02</v>
      </c>
    </row>
    <row r="10" spans="1:7" x14ac:dyDescent="0.35">
      <c r="A10" s="6" t="s">
        <v>14</v>
      </c>
      <c r="B10" s="7">
        <v>36</v>
      </c>
      <c r="C10" s="7">
        <v>8862228.3599999994</v>
      </c>
      <c r="D10" s="7">
        <v>13</v>
      </c>
      <c r="E10" s="7">
        <v>5747358.3700000001</v>
      </c>
      <c r="F10" s="6">
        <f t="shared" si="0"/>
        <v>23</v>
      </c>
      <c r="G10" s="6">
        <f t="shared" si="1"/>
        <v>3114869.9899999993</v>
      </c>
    </row>
    <row r="11" spans="1:7" x14ac:dyDescent="0.35">
      <c r="A11" s="8" t="s">
        <v>15</v>
      </c>
      <c r="B11" s="9">
        <v>89</v>
      </c>
      <c r="C11" s="9">
        <v>17858202.940000001</v>
      </c>
      <c r="D11" s="9">
        <v>56</v>
      </c>
      <c r="E11" s="9">
        <v>14357161.6</v>
      </c>
      <c r="F11" s="8">
        <f t="shared" si="0"/>
        <v>33</v>
      </c>
      <c r="G11" s="8">
        <f t="shared" si="1"/>
        <v>3501041.3400000017</v>
      </c>
    </row>
    <row r="12" spans="1:7" x14ac:dyDescent="0.35">
      <c r="A12" s="6" t="s">
        <v>16</v>
      </c>
      <c r="B12" s="7">
        <v>0</v>
      </c>
      <c r="C12" s="7">
        <v>0</v>
      </c>
      <c r="D12" s="7">
        <v>0</v>
      </c>
      <c r="E12" s="7">
        <v>0</v>
      </c>
      <c r="F12" s="6">
        <f t="shared" si="0"/>
        <v>0</v>
      </c>
      <c r="G12" s="6">
        <f t="shared" si="1"/>
        <v>0</v>
      </c>
    </row>
    <row r="13" spans="1:7" x14ac:dyDescent="0.35">
      <c r="A13" s="8" t="s">
        <v>17</v>
      </c>
      <c r="B13" s="9">
        <v>3</v>
      </c>
      <c r="C13" s="9">
        <v>297447.15000000002</v>
      </c>
      <c r="D13" s="9">
        <v>12</v>
      </c>
      <c r="E13" s="9">
        <v>6457257.7599999998</v>
      </c>
      <c r="F13" s="8">
        <f t="shared" si="0"/>
        <v>-9</v>
      </c>
      <c r="G13" s="8">
        <f t="shared" si="1"/>
        <v>-6159810.6099999994</v>
      </c>
    </row>
    <row r="14" spans="1:7" x14ac:dyDescent="0.35">
      <c r="A14" s="6" t="s">
        <v>18</v>
      </c>
      <c r="B14" s="7">
        <v>9</v>
      </c>
      <c r="C14" s="7">
        <v>2376485.2200000002</v>
      </c>
      <c r="D14" s="7">
        <v>615</v>
      </c>
      <c r="E14" s="7">
        <v>115607993.92</v>
      </c>
      <c r="F14" s="6">
        <f t="shared" si="0"/>
        <v>-606</v>
      </c>
      <c r="G14" s="6">
        <f t="shared" si="1"/>
        <v>-113231508.7</v>
      </c>
    </row>
    <row r="15" spans="1:7" x14ac:dyDescent="0.35">
      <c r="A15" s="8" t="s">
        <v>19</v>
      </c>
      <c r="B15" s="9">
        <v>205</v>
      </c>
      <c r="C15" s="9">
        <v>51853479.07</v>
      </c>
      <c r="D15" s="9">
        <v>22</v>
      </c>
      <c r="E15" s="9">
        <v>3962364.83</v>
      </c>
      <c r="F15" s="8">
        <f t="shared" si="0"/>
        <v>183</v>
      </c>
      <c r="G15" s="8">
        <f t="shared" si="1"/>
        <v>47891114.240000002</v>
      </c>
    </row>
    <row r="16" spans="1:7" x14ac:dyDescent="0.35">
      <c r="A16" s="6" t="s">
        <v>20</v>
      </c>
      <c r="B16" s="7">
        <v>0</v>
      </c>
      <c r="C16" s="7">
        <v>0</v>
      </c>
      <c r="D16" s="7">
        <v>2</v>
      </c>
      <c r="E16" s="7">
        <v>207480.53</v>
      </c>
      <c r="F16" s="6">
        <f t="shared" si="0"/>
        <v>-2</v>
      </c>
      <c r="G16" s="6">
        <f t="shared" si="1"/>
        <v>-207480.53</v>
      </c>
    </row>
    <row r="17" spans="1:7" x14ac:dyDescent="0.35">
      <c r="A17" s="8" t="s">
        <v>21</v>
      </c>
      <c r="B17" s="9">
        <v>8</v>
      </c>
      <c r="C17" s="9">
        <v>1898811.94</v>
      </c>
      <c r="D17" s="9">
        <v>2</v>
      </c>
      <c r="E17" s="9">
        <v>859342.04</v>
      </c>
      <c r="F17" s="8">
        <f t="shared" si="0"/>
        <v>6</v>
      </c>
      <c r="G17" s="8">
        <f t="shared" si="1"/>
        <v>1039469.8999999999</v>
      </c>
    </row>
    <row r="18" spans="1:7" x14ac:dyDescent="0.35">
      <c r="A18" s="6" t="s">
        <v>22</v>
      </c>
      <c r="B18" s="7">
        <v>131</v>
      </c>
      <c r="C18" s="7">
        <v>28961629.25</v>
      </c>
      <c r="D18" s="7">
        <v>31</v>
      </c>
      <c r="E18" s="7">
        <v>15735314</v>
      </c>
      <c r="F18" s="6">
        <f t="shared" si="0"/>
        <v>100</v>
      </c>
      <c r="G18" s="6">
        <f t="shared" si="1"/>
        <v>13226315.25</v>
      </c>
    </row>
    <row r="19" spans="1:7" x14ac:dyDescent="0.35">
      <c r="A19" s="8" t="s">
        <v>23</v>
      </c>
      <c r="B19" s="9">
        <v>0</v>
      </c>
      <c r="C19" s="9">
        <v>0</v>
      </c>
      <c r="D19" s="9">
        <v>3</v>
      </c>
      <c r="E19" s="9">
        <v>152129</v>
      </c>
      <c r="F19" s="8">
        <f t="shared" si="0"/>
        <v>-3</v>
      </c>
      <c r="G19" s="8">
        <f t="shared" si="1"/>
        <v>-152129</v>
      </c>
    </row>
    <row r="20" spans="1:7" x14ac:dyDescent="0.35">
      <c r="A20" s="6" t="s">
        <v>24</v>
      </c>
      <c r="B20" s="7">
        <v>0</v>
      </c>
      <c r="C20" s="7">
        <v>0</v>
      </c>
      <c r="D20" s="7">
        <v>0</v>
      </c>
      <c r="E20" s="7">
        <v>0</v>
      </c>
      <c r="F20" s="6">
        <f t="shared" si="0"/>
        <v>0</v>
      </c>
      <c r="G20" s="6">
        <f t="shared" si="1"/>
        <v>0</v>
      </c>
    </row>
    <row r="21" spans="1:7" x14ac:dyDescent="0.35">
      <c r="A21" s="8" t="s">
        <v>25</v>
      </c>
      <c r="B21" s="9">
        <v>55</v>
      </c>
      <c r="C21" s="9">
        <v>14428416.74</v>
      </c>
      <c r="D21" s="9">
        <v>25</v>
      </c>
      <c r="E21" s="9">
        <v>7956062.5099999998</v>
      </c>
      <c r="F21" s="8">
        <f t="shared" si="0"/>
        <v>30</v>
      </c>
      <c r="G21" s="8">
        <f t="shared" si="1"/>
        <v>6472354.2300000004</v>
      </c>
    </row>
    <row r="22" spans="1:7" x14ac:dyDescent="0.35">
      <c r="A22" s="6" t="s">
        <v>26</v>
      </c>
      <c r="B22" s="7">
        <v>0</v>
      </c>
      <c r="C22" s="7">
        <v>0</v>
      </c>
      <c r="D22" s="7">
        <v>3</v>
      </c>
      <c r="E22" s="7">
        <v>174626</v>
      </c>
      <c r="F22" s="6">
        <f t="shared" si="0"/>
        <v>-3</v>
      </c>
      <c r="G22" s="6">
        <f t="shared" si="1"/>
        <v>-174626</v>
      </c>
    </row>
    <row r="23" spans="1:7" x14ac:dyDescent="0.35">
      <c r="A23" s="8" t="s">
        <v>27</v>
      </c>
      <c r="B23" s="9">
        <v>8</v>
      </c>
      <c r="C23" s="9">
        <v>1073514.6000000001</v>
      </c>
      <c r="D23" s="9">
        <v>20</v>
      </c>
      <c r="E23" s="9">
        <v>2124564</v>
      </c>
      <c r="F23" s="8">
        <f t="shared" si="0"/>
        <v>-12</v>
      </c>
      <c r="G23" s="8">
        <f t="shared" si="1"/>
        <v>-1051049.3999999999</v>
      </c>
    </row>
    <row r="24" spans="1:7" x14ac:dyDescent="0.35">
      <c r="A24" s="6" t="s">
        <v>28</v>
      </c>
      <c r="B24" s="7">
        <v>0</v>
      </c>
      <c r="C24" s="7">
        <v>0</v>
      </c>
      <c r="D24" s="7">
        <v>23</v>
      </c>
      <c r="E24" s="7">
        <v>2435137.84</v>
      </c>
      <c r="F24" s="6">
        <f t="shared" si="0"/>
        <v>-23</v>
      </c>
      <c r="G24" s="6">
        <f t="shared" si="1"/>
        <v>-2435137.84</v>
      </c>
    </row>
    <row r="25" spans="1:7" x14ac:dyDescent="0.35">
      <c r="A25" s="8" t="s">
        <v>29</v>
      </c>
      <c r="B25" s="9">
        <v>0</v>
      </c>
      <c r="C25" s="9">
        <v>0</v>
      </c>
      <c r="D25" s="9">
        <v>3</v>
      </c>
      <c r="E25" s="9">
        <v>126256.25</v>
      </c>
      <c r="F25" s="8">
        <f t="shared" si="0"/>
        <v>-3</v>
      </c>
      <c r="G25" s="8">
        <f t="shared" si="1"/>
        <v>-126256.25</v>
      </c>
    </row>
    <row r="26" spans="1:7" x14ac:dyDescent="0.35">
      <c r="A26" s="6" t="s">
        <v>30</v>
      </c>
      <c r="B26" s="7">
        <v>318</v>
      </c>
      <c r="C26" s="7">
        <v>69100716.109999999</v>
      </c>
      <c r="D26" s="7">
        <v>60</v>
      </c>
      <c r="E26" s="7">
        <v>30036699.190000001</v>
      </c>
      <c r="F26" s="6">
        <f t="shared" si="0"/>
        <v>258</v>
      </c>
      <c r="G26" s="6">
        <f t="shared" si="1"/>
        <v>39064016.920000002</v>
      </c>
    </row>
    <row r="27" spans="1:7" x14ac:dyDescent="0.35">
      <c r="A27" s="8" t="s">
        <v>31</v>
      </c>
      <c r="B27" s="9">
        <v>0</v>
      </c>
      <c r="C27" s="9">
        <v>0</v>
      </c>
      <c r="D27" s="9">
        <v>22</v>
      </c>
      <c r="E27" s="9">
        <v>1183241.26</v>
      </c>
      <c r="F27" s="8">
        <f t="shared" si="0"/>
        <v>-22</v>
      </c>
      <c r="G27" s="8">
        <f t="shared" si="1"/>
        <v>-1183241.26</v>
      </c>
    </row>
    <row r="28" spans="1:7" ht="18" customHeight="1" x14ac:dyDescent="0.35">
      <c r="A28" s="11" t="s">
        <v>52</v>
      </c>
      <c r="B28" s="11">
        <f>SUM(B4:B27)</f>
        <v>1046</v>
      </c>
      <c r="C28" s="11">
        <f>SUM(C4:C27)</f>
        <v>236852637.73000002</v>
      </c>
      <c r="D28" s="11">
        <f>SUM(D4:D27)</f>
        <v>1046</v>
      </c>
      <c r="E28" s="11">
        <f>SUM(E4:E27)</f>
        <v>236852637.72999999</v>
      </c>
      <c r="F28" s="11">
        <f t="shared" si="0"/>
        <v>0</v>
      </c>
      <c r="G28" s="11">
        <f t="shared" si="1"/>
        <v>0</v>
      </c>
    </row>
  </sheetData>
  <conditionalFormatting sqref="F4:G27">
    <cfRule type="cellIs" dxfId="5" priority="2" operator="lessThan">
      <formula>0</formula>
    </cfRule>
    <cfRule type="cellIs" dxfId="4" priority="3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2" sqref="A2:XFD2"/>
    </sheetView>
  </sheetViews>
  <sheetFormatPr defaultColWidth="8.6328125" defaultRowHeight="14.5" x14ac:dyDescent="0.35"/>
  <cols>
    <col min="1" max="1" width="26" customWidth="1"/>
    <col min="2" max="2" width="15" customWidth="1"/>
    <col min="3" max="3" width="18" customWidth="1"/>
    <col min="4" max="4" width="15" customWidth="1"/>
    <col min="5" max="5" width="18" customWidth="1"/>
    <col min="6" max="6" width="13" customWidth="1"/>
    <col min="7" max="7" width="18" customWidth="1"/>
  </cols>
  <sheetData>
    <row r="1" spans="1:7" ht="24" customHeight="1" x14ac:dyDescent="0.4">
      <c r="A1" s="1" t="s">
        <v>53</v>
      </c>
    </row>
    <row r="2" spans="1:7" x14ac:dyDescent="0.35">
      <c r="A2" s="3"/>
      <c r="B2" s="3"/>
      <c r="C2" s="3"/>
      <c r="D2" s="3"/>
      <c r="E2" s="3"/>
      <c r="F2" s="3"/>
      <c r="G2" s="3"/>
    </row>
    <row r="3" spans="1:7" ht="30" customHeigh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x14ac:dyDescent="0.35">
      <c r="A4" s="6" t="s">
        <v>8</v>
      </c>
      <c r="B4" s="7">
        <v>2</v>
      </c>
      <c r="C4" s="7">
        <v>1129262.82</v>
      </c>
      <c r="D4" s="7">
        <v>3</v>
      </c>
      <c r="E4" s="7">
        <v>617469.49</v>
      </c>
      <c r="F4" s="6">
        <f t="shared" ref="F4:F28" si="0">B4-D4</f>
        <v>-1</v>
      </c>
      <c r="G4" s="6">
        <f t="shared" ref="G4:G28" si="1">C4-E4</f>
        <v>511793.33000000007</v>
      </c>
    </row>
    <row r="5" spans="1:7" x14ac:dyDescent="0.35">
      <c r="A5" s="8" t="s">
        <v>9</v>
      </c>
      <c r="B5" s="9">
        <v>15</v>
      </c>
      <c r="C5" s="9">
        <v>2972336.75</v>
      </c>
      <c r="D5" s="9">
        <v>17</v>
      </c>
      <c r="E5" s="9">
        <v>4628443.3099999996</v>
      </c>
      <c r="F5" s="8">
        <f t="shared" si="0"/>
        <v>-2</v>
      </c>
      <c r="G5" s="8">
        <f t="shared" si="1"/>
        <v>-1656106.5599999996</v>
      </c>
    </row>
    <row r="6" spans="1:7" x14ac:dyDescent="0.35">
      <c r="A6" s="6" t="s">
        <v>10</v>
      </c>
      <c r="B6" s="7">
        <v>1</v>
      </c>
      <c r="C6" s="7">
        <v>162643.28</v>
      </c>
      <c r="D6" s="7">
        <v>30</v>
      </c>
      <c r="E6" s="7">
        <v>4945979.92</v>
      </c>
      <c r="F6" s="6">
        <f t="shared" si="0"/>
        <v>-29</v>
      </c>
      <c r="G6" s="6">
        <f t="shared" si="1"/>
        <v>-4783336.6399999997</v>
      </c>
    </row>
    <row r="7" spans="1:7" x14ac:dyDescent="0.35">
      <c r="A7" s="8" t="s">
        <v>11</v>
      </c>
      <c r="B7" s="9">
        <v>0</v>
      </c>
      <c r="C7" s="9">
        <v>0</v>
      </c>
      <c r="D7" s="9">
        <v>1</v>
      </c>
      <c r="E7" s="9">
        <v>343243.21</v>
      </c>
      <c r="F7" s="8">
        <f t="shared" si="0"/>
        <v>-1</v>
      </c>
      <c r="G7" s="8">
        <f t="shared" si="1"/>
        <v>-343243.21</v>
      </c>
    </row>
    <row r="8" spans="1:7" x14ac:dyDescent="0.35">
      <c r="A8" s="6" t="s">
        <v>12</v>
      </c>
      <c r="B8" s="7">
        <v>0</v>
      </c>
      <c r="C8" s="7">
        <v>0</v>
      </c>
      <c r="D8" s="7">
        <v>2</v>
      </c>
      <c r="E8" s="7">
        <v>206730.3</v>
      </c>
      <c r="F8" s="6">
        <f t="shared" si="0"/>
        <v>-2</v>
      </c>
      <c r="G8" s="6">
        <f t="shared" si="1"/>
        <v>-206730.3</v>
      </c>
    </row>
    <row r="9" spans="1:7" x14ac:dyDescent="0.35">
      <c r="A9" s="8" t="s">
        <v>13</v>
      </c>
      <c r="B9" s="9">
        <v>56</v>
      </c>
      <c r="C9" s="9">
        <v>10017094.609999999</v>
      </c>
      <c r="D9" s="9">
        <v>13</v>
      </c>
      <c r="E9" s="9">
        <v>5395117.9900000002</v>
      </c>
      <c r="F9" s="8">
        <f t="shared" si="0"/>
        <v>43</v>
      </c>
      <c r="G9" s="8">
        <f t="shared" si="1"/>
        <v>4621976.6199999992</v>
      </c>
    </row>
    <row r="10" spans="1:7" x14ac:dyDescent="0.35">
      <c r="A10" s="6" t="s">
        <v>14</v>
      </c>
      <c r="B10" s="7">
        <v>32</v>
      </c>
      <c r="C10" s="7">
        <v>9404446.0500000007</v>
      </c>
      <c r="D10" s="7">
        <v>5</v>
      </c>
      <c r="E10" s="7">
        <v>2843704.14</v>
      </c>
      <c r="F10" s="6">
        <f t="shared" si="0"/>
        <v>27</v>
      </c>
      <c r="G10" s="6">
        <f t="shared" si="1"/>
        <v>6560741.9100000001</v>
      </c>
    </row>
    <row r="11" spans="1:7" x14ac:dyDescent="0.35">
      <c r="A11" s="8" t="s">
        <v>15</v>
      </c>
      <c r="B11" s="9">
        <v>48</v>
      </c>
      <c r="C11" s="9">
        <v>15367093.359999999</v>
      </c>
      <c r="D11" s="9">
        <v>40</v>
      </c>
      <c r="E11" s="9">
        <v>11756273.779999999</v>
      </c>
      <c r="F11" s="8">
        <f t="shared" si="0"/>
        <v>8</v>
      </c>
      <c r="G11" s="8">
        <f t="shared" si="1"/>
        <v>3610819.58</v>
      </c>
    </row>
    <row r="12" spans="1:7" x14ac:dyDescent="0.35">
      <c r="A12" s="6" t="s">
        <v>16</v>
      </c>
      <c r="B12" s="7">
        <v>0</v>
      </c>
      <c r="C12" s="7">
        <v>0</v>
      </c>
      <c r="D12" s="7">
        <v>1</v>
      </c>
      <c r="E12" s="7">
        <v>1768.78</v>
      </c>
      <c r="F12" s="6">
        <f t="shared" si="0"/>
        <v>-1</v>
      </c>
      <c r="G12" s="6">
        <f t="shared" si="1"/>
        <v>-1768.78</v>
      </c>
    </row>
    <row r="13" spans="1:7" x14ac:dyDescent="0.35">
      <c r="A13" s="8" t="s">
        <v>17</v>
      </c>
      <c r="B13" s="9">
        <v>7</v>
      </c>
      <c r="C13" s="9">
        <v>1887578.19</v>
      </c>
      <c r="D13" s="9">
        <v>9</v>
      </c>
      <c r="E13" s="9">
        <v>6330691</v>
      </c>
      <c r="F13" s="8">
        <f t="shared" si="0"/>
        <v>-2</v>
      </c>
      <c r="G13" s="8">
        <f t="shared" si="1"/>
        <v>-4443112.8100000005</v>
      </c>
    </row>
    <row r="14" spans="1:7" x14ac:dyDescent="0.35">
      <c r="A14" s="6" t="s">
        <v>18</v>
      </c>
      <c r="B14" s="7">
        <v>3</v>
      </c>
      <c r="C14" s="7">
        <v>2464782.11</v>
      </c>
      <c r="D14" s="7">
        <v>332</v>
      </c>
      <c r="E14" s="7">
        <v>63156303.409999996</v>
      </c>
      <c r="F14" s="6">
        <f t="shared" si="0"/>
        <v>-329</v>
      </c>
      <c r="G14" s="6">
        <f t="shared" si="1"/>
        <v>-60691521.299999997</v>
      </c>
    </row>
    <row r="15" spans="1:7" x14ac:dyDescent="0.35">
      <c r="A15" s="8" t="s">
        <v>19</v>
      </c>
      <c r="B15" s="9">
        <v>102</v>
      </c>
      <c r="C15" s="9">
        <v>27433247.449999999</v>
      </c>
      <c r="D15" s="9">
        <v>16</v>
      </c>
      <c r="E15" s="9">
        <v>2550547.44</v>
      </c>
      <c r="F15" s="8">
        <f t="shared" si="0"/>
        <v>86</v>
      </c>
      <c r="G15" s="8">
        <f t="shared" si="1"/>
        <v>24882700.009999998</v>
      </c>
    </row>
    <row r="16" spans="1:7" x14ac:dyDescent="0.35">
      <c r="A16" s="6" t="s">
        <v>20</v>
      </c>
      <c r="B16" s="7">
        <v>0</v>
      </c>
      <c r="C16" s="7">
        <v>0</v>
      </c>
      <c r="D16" s="7">
        <v>3</v>
      </c>
      <c r="E16" s="7">
        <v>84686.89</v>
      </c>
      <c r="F16" s="6">
        <f t="shared" si="0"/>
        <v>-3</v>
      </c>
      <c r="G16" s="6">
        <f t="shared" si="1"/>
        <v>-84686.89</v>
      </c>
    </row>
    <row r="17" spans="1:7" x14ac:dyDescent="0.35">
      <c r="A17" s="8" t="s">
        <v>21</v>
      </c>
      <c r="B17" s="9">
        <v>0</v>
      </c>
      <c r="C17" s="9">
        <v>0</v>
      </c>
      <c r="D17" s="9">
        <v>3</v>
      </c>
      <c r="E17" s="9">
        <v>1936592.76</v>
      </c>
      <c r="F17" s="8">
        <f t="shared" si="0"/>
        <v>-3</v>
      </c>
      <c r="G17" s="8">
        <f t="shared" si="1"/>
        <v>-1936592.76</v>
      </c>
    </row>
    <row r="18" spans="1:7" x14ac:dyDescent="0.35">
      <c r="A18" s="6" t="s">
        <v>22</v>
      </c>
      <c r="B18" s="7">
        <v>81</v>
      </c>
      <c r="C18" s="7">
        <v>17840862.829999998</v>
      </c>
      <c r="D18" s="7">
        <v>19</v>
      </c>
      <c r="E18" s="7">
        <v>7789207</v>
      </c>
      <c r="F18" s="6">
        <f t="shared" si="0"/>
        <v>62</v>
      </c>
      <c r="G18" s="6">
        <f t="shared" si="1"/>
        <v>10051655.829999998</v>
      </c>
    </row>
    <row r="19" spans="1:7" x14ac:dyDescent="0.35">
      <c r="A19" s="8" t="s">
        <v>23</v>
      </c>
      <c r="B19" s="9">
        <v>0</v>
      </c>
      <c r="C19" s="9">
        <v>0</v>
      </c>
      <c r="D19" s="9">
        <v>1</v>
      </c>
      <c r="E19" s="9">
        <v>44468</v>
      </c>
      <c r="F19" s="8">
        <f t="shared" si="0"/>
        <v>-1</v>
      </c>
      <c r="G19" s="8">
        <f t="shared" si="1"/>
        <v>-44468</v>
      </c>
    </row>
    <row r="20" spans="1:7" x14ac:dyDescent="0.35">
      <c r="A20" s="6" t="s">
        <v>24</v>
      </c>
      <c r="B20" s="7">
        <v>0</v>
      </c>
      <c r="C20" s="7">
        <v>0</v>
      </c>
      <c r="D20" s="7">
        <v>0</v>
      </c>
      <c r="E20" s="7">
        <v>0</v>
      </c>
      <c r="F20" s="6">
        <f t="shared" si="0"/>
        <v>0</v>
      </c>
      <c r="G20" s="6">
        <f t="shared" si="1"/>
        <v>0</v>
      </c>
    </row>
    <row r="21" spans="1:7" x14ac:dyDescent="0.35">
      <c r="A21" s="8" t="s">
        <v>25</v>
      </c>
      <c r="B21" s="9">
        <v>46</v>
      </c>
      <c r="C21" s="9">
        <v>10576539.32</v>
      </c>
      <c r="D21" s="9">
        <v>18</v>
      </c>
      <c r="E21" s="9">
        <v>5363905.46</v>
      </c>
      <c r="F21" s="8">
        <f t="shared" si="0"/>
        <v>28</v>
      </c>
      <c r="G21" s="8">
        <f t="shared" si="1"/>
        <v>5212633.8600000003</v>
      </c>
    </row>
    <row r="22" spans="1:7" x14ac:dyDescent="0.35">
      <c r="A22" s="6" t="s">
        <v>26</v>
      </c>
      <c r="B22" s="7">
        <v>0</v>
      </c>
      <c r="C22" s="7">
        <v>0</v>
      </c>
      <c r="D22" s="7">
        <v>0</v>
      </c>
      <c r="E22" s="7">
        <v>0</v>
      </c>
      <c r="F22" s="6">
        <f t="shared" si="0"/>
        <v>0</v>
      </c>
      <c r="G22" s="6">
        <f t="shared" si="1"/>
        <v>0</v>
      </c>
    </row>
    <row r="23" spans="1:7" x14ac:dyDescent="0.35">
      <c r="A23" s="8" t="s">
        <v>27</v>
      </c>
      <c r="B23" s="9">
        <v>8</v>
      </c>
      <c r="C23" s="9">
        <v>408723.33</v>
      </c>
      <c r="D23" s="9">
        <v>1</v>
      </c>
      <c r="E23" s="9">
        <v>66644</v>
      </c>
      <c r="F23" s="8">
        <f t="shared" si="0"/>
        <v>7</v>
      </c>
      <c r="G23" s="8">
        <f t="shared" si="1"/>
        <v>342079.33</v>
      </c>
    </row>
    <row r="24" spans="1:7" x14ac:dyDescent="0.35">
      <c r="A24" s="6" t="s">
        <v>28</v>
      </c>
      <c r="B24" s="7">
        <v>0</v>
      </c>
      <c r="C24" s="7">
        <v>0</v>
      </c>
      <c r="D24" s="7">
        <v>14</v>
      </c>
      <c r="E24" s="7">
        <v>1327528.98</v>
      </c>
      <c r="F24" s="6">
        <f t="shared" si="0"/>
        <v>-14</v>
      </c>
      <c r="G24" s="6">
        <f t="shared" si="1"/>
        <v>-1327528.98</v>
      </c>
    </row>
    <row r="25" spans="1:7" x14ac:dyDescent="0.35">
      <c r="A25" s="8" t="s">
        <v>29</v>
      </c>
      <c r="B25" s="9">
        <v>0</v>
      </c>
      <c r="C25" s="9">
        <v>0</v>
      </c>
      <c r="D25" s="9">
        <v>0</v>
      </c>
      <c r="E25" s="9">
        <v>0</v>
      </c>
      <c r="F25" s="8">
        <f t="shared" si="0"/>
        <v>0</v>
      </c>
      <c r="G25" s="8">
        <f t="shared" si="1"/>
        <v>0</v>
      </c>
    </row>
    <row r="26" spans="1:7" x14ac:dyDescent="0.35">
      <c r="A26" s="6" t="s">
        <v>30</v>
      </c>
      <c r="B26" s="7">
        <v>160</v>
      </c>
      <c r="C26" s="7">
        <v>38969864.859999999</v>
      </c>
      <c r="D26" s="7">
        <v>25</v>
      </c>
      <c r="E26" s="7">
        <v>18980539.82</v>
      </c>
      <c r="F26" s="6">
        <f t="shared" si="0"/>
        <v>135</v>
      </c>
      <c r="G26" s="6">
        <f t="shared" si="1"/>
        <v>19989325.039999999</v>
      </c>
    </row>
    <row r="27" spans="1:7" x14ac:dyDescent="0.35">
      <c r="A27" s="8" t="s">
        <v>31</v>
      </c>
      <c r="B27" s="9">
        <v>0</v>
      </c>
      <c r="C27" s="9">
        <v>0</v>
      </c>
      <c r="D27" s="9">
        <v>8</v>
      </c>
      <c r="E27" s="9">
        <v>264629.28000000003</v>
      </c>
      <c r="F27" s="8">
        <f t="shared" si="0"/>
        <v>-8</v>
      </c>
      <c r="G27" s="8">
        <f t="shared" si="1"/>
        <v>-264629.28000000003</v>
      </c>
    </row>
    <row r="28" spans="1:7" ht="18" customHeight="1" x14ac:dyDescent="0.35">
      <c r="A28" s="11" t="s">
        <v>54</v>
      </c>
      <c r="B28" s="11">
        <f>SUM(B4:B27)</f>
        <v>561</v>
      </c>
      <c r="C28" s="11">
        <f>SUM(C4:C27)</f>
        <v>138634474.96000001</v>
      </c>
      <c r="D28" s="11">
        <f>SUM(D4:D27)</f>
        <v>561</v>
      </c>
      <c r="E28" s="11">
        <f>SUM(E4:E27)</f>
        <v>138634474.96000001</v>
      </c>
      <c r="F28" s="11">
        <f t="shared" si="0"/>
        <v>0</v>
      </c>
      <c r="G28" s="11">
        <f t="shared" si="1"/>
        <v>0</v>
      </c>
    </row>
  </sheetData>
  <conditionalFormatting sqref="F4:G27">
    <cfRule type="cellIs" dxfId="3" priority="2" operator="lessThan">
      <formula>0</formula>
    </cfRule>
    <cfRule type="cellIs" dxfId="2" priority="3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2" sqref="A2:XFD2"/>
    </sheetView>
  </sheetViews>
  <sheetFormatPr defaultColWidth="8.6328125" defaultRowHeight="14.5" x14ac:dyDescent="0.35"/>
  <cols>
    <col min="1" max="1" width="26" customWidth="1"/>
    <col min="2" max="2" width="15" customWidth="1"/>
    <col min="3" max="3" width="18" customWidth="1"/>
    <col min="4" max="4" width="15" customWidth="1"/>
    <col min="5" max="5" width="18" customWidth="1"/>
    <col min="6" max="6" width="13" customWidth="1"/>
    <col min="7" max="7" width="18" customWidth="1"/>
  </cols>
  <sheetData>
    <row r="1" spans="1:7" ht="24" customHeight="1" x14ac:dyDescent="0.4">
      <c r="A1" s="1" t="s">
        <v>55</v>
      </c>
    </row>
    <row r="2" spans="1:7" x14ac:dyDescent="0.35">
      <c r="A2" s="3"/>
      <c r="B2" s="3"/>
      <c r="C2" s="3"/>
      <c r="D2" s="3"/>
      <c r="E2" s="3"/>
      <c r="F2" s="3"/>
      <c r="G2" s="3"/>
    </row>
    <row r="3" spans="1:7" ht="30" customHeigh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x14ac:dyDescent="0.35">
      <c r="A4" s="6" t="s">
        <v>8</v>
      </c>
      <c r="B4" s="7">
        <v>0</v>
      </c>
      <c r="C4" s="7">
        <v>0</v>
      </c>
      <c r="D4" s="7">
        <v>4</v>
      </c>
      <c r="E4" s="7">
        <v>743700.2</v>
      </c>
      <c r="F4" s="6">
        <f t="shared" ref="F4:F28" si="0">B4-D4</f>
        <v>-4</v>
      </c>
      <c r="G4" s="6">
        <f t="shared" ref="G4:G28" si="1">C4-E4</f>
        <v>-743700.2</v>
      </c>
    </row>
    <row r="5" spans="1:7" x14ac:dyDescent="0.35">
      <c r="A5" s="8" t="s">
        <v>9</v>
      </c>
      <c r="B5" s="9">
        <v>12</v>
      </c>
      <c r="C5" s="9">
        <v>1364686.58</v>
      </c>
      <c r="D5" s="9">
        <v>13</v>
      </c>
      <c r="E5" s="9">
        <v>2352684.4300000002</v>
      </c>
      <c r="F5" s="8">
        <f t="shared" si="0"/>
        <v>-1</v>
      </c>
      <c r="G5" s="8">
        <f t="shared" si="1"/>
        <v>-987997.85000000009</v>
      </c>
    </row>
    <row r="6" spans="1:7" x14ac:dyDescent="0.35">
      <c r="A6" s="6" t="s">
        <v>10</v>
      </c>
      <c r="B6" s="7">
        <v>0</v>
      </c>
      <c r="C6" s="7">
        <v>0</v>
      </c>
      <c r="D6" s="7">
        <v>26</v>
      </c>
      <c r="E6" s="7">
        <v>5190138.7699999996</v>
      </c>
      <c r="F6" s="6">
        <f t="shared" si="0"/>
        <v>-26</v>
      </c>
      <c r="G6" s="6">
        <f t="shared" si="1"/>
        <v>-5190138.7699999996</v>
      </c>
    </row>
    <row r="7" spans="1:7" x14ac:dyDescent="0.35">
      <c r="A7" s="8" t="s">
        <v>11</v>
      </c>
      <c r="B7" s="9">
        <v>0</v>
      </c>
      <c r="C7" s="9">
        <v>0</v>
      </c>
      <c r="D7" s="9">
        <v>1</v>
      </c>
      <c r="E7" s="9">
        <v>950842.2</v>
      </c>
      <c r="F7" s="8">
        <f t="shared" si="0"/>
        <v>-1</v>
      </c>
      <c r="G7" s="8">
        <f t="shared" si="1"/>
        <v>-950842.2</v>
      </c>
    </row>
    <row r="8" spans="1:7" x14ac:dyDescent="0.35">
      <c r="A8" s="6" t="s">
        <v>12</v>
      </c>
      <c r="B8" s="7">
        <v>0</v>
      </c>
      <c r="C8" s="7">
        <v>0</v>
      </c>
      <c r="D8" s="7">
        <v>2</v>
      </c>
      <c r="E8" s="7">
        <v>378165.37</v>
      </c>
      <c r="F8" s="6">
        <f t="shared" si="0"/>
        <v>-2</v>
      </c>
      <c r="G8" s="6">
        <f t="shared" si="1"/>
        <v>-378165.37</v>
      </c>
    </row>
    <row r="9" spans="1:7" x14ac:dyDescent="0.35">
      <c r="A9" s="8" t="s">
        <v>13</v>
      </c>
      <c r="B9" s="9">
        <v>82</v>
      </c>
      <c r="C9" s="9">
        <v>12999270.23</v>
      </c>
      <c r="D9" s="9">
        <v>9</v>
      </c>
      <c r="E9" s="9">
        <v>2990456.35</v>
      </c>
      <c r="F9" s="8">
        <f t="shared" si="0"/>
        <v>73</v>
      </c>
      <c r="G9" s="8">
        <f t="shared" si="1"/>
        <v>10008813.880000001</v>
      </c>
    </row>
    <row r="10" spans="1:7" x14ac:dyDescent="0.35">
      <c r="A10" s="6" t="s">
        <v>14</v>
      </c>
      <c r="B10" s="7">
        <v>32</v>
      </c>
      <c r="C10" s="7">
        <v>11279397.25</v>
      </c>
      <c r="D10" s="7">
        <v>5</v>
      </c>
      <c r="E10" s="7">
        <v>2393233.4</v>
      </c>
      <c r="F10" s="6">
        <f t="shared" si="0"/>
        <v>27</v>
      </c>
      <c r="G10" s="6">
        <f t="shared" si="1"/>
        <v>8886163.8499999996</v>
      </c>
    </row>
    <row r="11" spans="1:7" x14ac:dyDescent="0.35">
      <c r="A11" s="8" t="s">
        <v>15</v>
      </c>
      <c r="B11" s="9">
        <v>54</v>
      </c>
      <c r="C11" s="9">
        <v>11149855.23</v>
      </c>
      <c r="D11" s="9">
        <v>12</v>
      </c>
      <c r="E11" s="9">
        <v>2825396.35</v>
      </c>
      <c r="F11" s="8">
        <f t="shared" si="0"/>
        <v>42</v>
      </c>
      <c r="G11" s="8">
        <f t="shared" si="1"/>
        <v>8324458.8800000008</v>
      </c>
    </row>
    <row r="12" spans="1:7" x14ac:dyDescent="0.35">
      <c r="A12" s="6" t="s">
        <v>16</v>
      </c>
      <c r="B12" s="7">
        <v>0</v>
      </c>
      <c r="C12" s="7">
        <v>0</v>
      </c>
      <c r="D12" s="7">
        <v>0</v>
      </c>
      <c r="E12" s="7">
        <v>0</v>
      </c>
      <c r="F12" s="6">
        <f t="shared" si="0"/>
        <v>0</v>
      </c>
      <c r="G12" s="6">
        <f t="shared" si="1"/>
        <v>0</v>
      </c>
    </row>
    <row r="13" spans="1:7" x14ac:dyDescent="0.35">
      <c r="A13" s="8" t="s">
        <v>17</v>
      </c>
      <c r="B13" s="9">
        <v>5</v>
      </c>
      <c r="C13" s="9">
        <v>334794.11</v>
      </c>
      <c r="D13" s="9">
        <v>5</v>
      </c>
      <c r="E13" s="9">
        <v>3155732</v>
      </c>
      <c r="F13" s="8">
        <f t="shared" si="0"/>
        <v>0</v>
      </c>
      <c r="G13" s="8">
        <f t="shared" si="1"/>
        <v>-2820937.89</v>
      </c>
    </row>
    <row r="14" spans="1:7" x14ac:dyDescent="0.35">
      <c r="A14" s="6" t="s">
        <v>18</v>
      </c>
      <c r="B14" s="7">
        <v>7</v>
      </c>
      <c r="C14" s="7">
        <v>320784.57</v>
      </c>
      <c r="D14" s="7">
        <v>457</v>
      </c>
      <c r="E14" s="7">
        <v>88139428.560000002</v>
      </c>
      <c r="F14" s="6">
        <f t="shared" si="0"/>
        <v>-450</v>
      </c>
      <c r="G14" s="6">
        <f t="shared" si="1"/>
        <v>-87818643.99000001</v>
      </c>
    </row>
    <row r="15" spans="1:7" x14ac:dyDescent="0.35">
      <c r="A15" s="8" t="s">
        <v>19</v>
      </c>
      <c r="B15" s="9">
        <v>162</v>
      </c>
      <c r="C15" s="9">
        <v>43251808.159999996</v>
      </c>
      <c r="D15" s="9">
        <v>8</v>
      </c>
      <c r="E15" s="9">
        <v>1558222.63</v>
      </c>
      <c r="F15" s="8">
        <f t="shared" si="0"/>
        <v>154</v>
      </c>
      <c r="G15" s="8">
        <f t="shared" si="1"/>
        <v>41693585.529999994</v>
      </c>
    </row>
    <row r="16" spans="1:7" x14ac:dyDescent="0.35">
      <c r="A16" s="6" t="s">
        <v>20</v>
      </c>
      <c r="B16" s="7">
        <v>0</v>
      </c>
      <c r="C16" s="7">
        <v>0</v>
      </c>
      <c r="D16" s="7">
        <v>3</v>
      </c>
      <c r="E16" s="7">
        <v>142877.6</v>
      </c>
      <c r="F16" s="6">
        <f t="shared" si="0"/>
        <v>-3</v>
      </c>
      <c r="G16" s="6">
        <f t="shared" si="1"/>
        <v>-142877.6</v>
      </c>
    </row>
    <row r="17" spans="1:7" x14ac:dyDescent="0.35">
      <c r="A17" s="8" t="s">
        <v>21</v>
      </c>
      <c r="B17" s="9">
        <v>0</v>
      </c>
      <c r="C17" s="9">
        <v>0</v>
      </c>
      <c r="D17" s="9">
        <v>2</v>
      </c>
      <c r="E17" s="9">
        <v>1218904.03</v>
      </c>
      <c r="F17" s="8">
        <f t="shared" si="0"/>
        <v>-2</v>
      </c>
      <c r="G17" s="8">
        <f t="shared" si="1"/>
        <v>-1218904.03</v>
      </c>
    </row>
    <row r="18" spans="1:7" x14ac:dyDescent="0.35">
      <c r="A18" s="6" t="s">
        <v>22</v>
      </c>
      <c r="B18" s="7">
        <v>73</v>
      </c>
      <c r="C18" s="7">
        <v>13920576.99</v>
      </c>
      <c r="D18" s="7">
        <v>12</v>
      </c>
      <c r="E18" s="7">
        <v>5047766</v>
      </c>
      <c r="F18" s="6">
        <f t="shared" si="0"/>
        <v>61</v>
      </c>
      <c r="G18" s="6">
        <f t="shared" si="1"/>
        <v>8872810.9900000002</v>
      </c>
    </row>
    <row r="19" spans="1:7" x14ac:dyDescent="0.35">
      <c r="A19" s="8" t="s">
        <v>23</v>
      </c>
      <c r="B19" s="9">
        <v>0</v>
      </c>
      <c r="C19" s="9">
        <v>0</v>
      </c>
      <c r="D19" s="9">
        <v>0</v>
      </c>
      <c r="E19" s="9">
        <v>0</v>
      </c>
      <c r="F19" s="8">
        <f t="shared" si="0"/>
        <v>0</v>
      </c>
      <c r="G19" s="8">
        <f t="shared" si="1"/>
        <v>0</v>
      </c>
    </row>
    <row r="20" spans="1:7" x14ac:dyDescent="0.35">
      <c r="A20" s="6" t="s">
        <v>24</v>
      </c>
      <c r="B20" s="7">
        <v>0</v>
      </c>
      <c r="C20" s="7">
        <v>0</v>
      </c>
      <c r="D20" s="7">
        <v>0</v>
      </c>
      <c r="E20" s="7">
        <v>0</v>
      </c>
      <c r="F20" s="6">
        <f t="shared" si="0"/>
        <v>0</v>
      </c>
      <c r="G20" s="6">
        <f t="shared" si="1"/>
        <v>0</v>
      </c>
    </row>
    <row r="21" spans="1:7" x14ac:dyDescent="0.35">
      <c r="A21" s="8" t="s">
        <v>25</v>
      </c>
      <c r="B21" s="9">
        <v>35</v>
      </c>
      <c r="C21" s="9">
        <v>7559434.3799999999</v>
      </c>
      <c r="D21" s="9">
        <v>19</v>
      </c>
      <c r="E21" s="9">
        <v>5286707.68</v>
      </c>
      <c r="F21" s="8">
        <f t="shared" si="0"/>
        <v>16</v>
      </c>
      <c r="G21" s="8">
        <f t="shared" si="1"/>
        <v>2272726.7000000002</v>
      </c>
    </row>
    <row r="22" spans="1:7" x14ac:dyDescent="0.35">
      <c r="A22" s="6" t="s">
        <v>26</v>
      </c>
      <c r="B22" s="7">
        <v>0</v>
      </c>
      <c r="C22" s="7">
        <v>0</v>
      </c>
      <c r="D22" s="7">
        <v>0</v>
      </c>
      <c r="E22" s="7">
        <v>0</v>
      </c>
      <c r="F22" s="6">
        <f t="shared" si="0"/>
        <v>0</v>
      </c>
      <c r="G22" s="6">
        <f t="shared" si="1"/>
        <v>0</v>
      </c>
    </row>
    <row r="23" spans="1:7" x14ac:dyDescent="0.35">
      <c r="A23" s="8" t="s">
        <v>27</v>
      </c>
      <c r="B23" s="9">
        <v>5</v>
      </c>
      <c r="C23" s="9">
        <v>969462.69</v>
      </c>
      <c r="D23" s="9">
        <v>4</v>
      </c>
      <c r="E23" s="9">
        <v>1064273</v>
      </c>
      <c r="F23" s="8">
        <f t="shared" si="0"/>
        <v>1</v>
      </c>
      <c r="G23" s="8">
        <f t="shared" si="1"/>
        <v>-94810.310000000056</v>
      </c>
    </row>
    <row r="24" spans="1:7" x14ac:dyDescent="0.35">
      <c r="A24" s="6" t="s">
        <v>28</v>
      </c>
      <c r="B24" s="7">
        <v>0</v>
      </c>
      <c r="C24" s="7">
        <v>0</v>
      </c>
      <c r="D24" s="7">
        <v>22</v>
      </c>
      <c r="E24" s="7">
        <v>2317717.54</v>
      </c>
      <c r="F24" s="6">
        <f t="shared" si="0"/>
        <v>-22</v>
      </c>
      <c r="G24" s="6">
        <f t="shared" si="1"/>
        <v>-2317717.54</v>
      </c>
    </row>
    <row r="25" spans="1:7" x14ac:dyDescent="0.35">
      <c r="A25" s="8" t="s">
        <v>29</v>
      </c>
      <c r="B25" s="9">
        <v>0</v>
      </c>
      <c r="C25" s="9">
        <v>0</v>
      </c>
      <c r="D25" s="9">
        <v>5</v>
      </c>
      <c r="E25" s="9">
        <v>272587.28999999998</v>
      </c>
      <c r="F25" s="8">
        <f t="shared" si="0"/>
        <v>-5</v>
      </c>
      <c r="G25" s="8">
        <f t="shared" si="1"/>
        <v>-272587.28999999998</v>
      </c>
    </row>
    <row r="26" spans="1:7" x14ac:dyDescent="0.35">
      <c r="A26" s="6" t="s">
        <v>30</v>
      </c>
      <c r="B26" s="7">
        <v>179</v>
      </c>
      <c r="C26" s="7">
        <v>35131926.060000002</v>
      </c>
      <c r="D26" s="7">
        <v>24</v>
      </c>
      <c r="E26" s="7">
        <v>11748319.77</v>
      </c>
      <c r="F26" s="6">
        <f t="shared" si="0"/>
        <v>155</v>
      </c>
      <c r="G26" s="6">
        <f t="shared" si="1"/>
        <v>23383606.290000003</v>
      </c>
    </row>
    <row r="27" spans="1:7" x14ac:dyDescent="0.35">
      <c r="A27" s="8" t="s">
        <v>31</v>
      </c>
      <c r="B27" s="9">
        <v>0</v>
      </c>
      <c r="C27" s="9">
        <v>0</v>
      </c>
      <c r="D27" s="9">
        <v>13</v>
      </c>
      <c r="E27" s="9">
        <v>504843.08</v>
      </c>
      <c r="F27" s="8">
        <f t="shared" si="0"/>
        <v>-13</v>
      </c>
      <c r="G27" s="8">
        <f t="shared" si="1"/>
        <v>-504843.08</v>
      </c>
    </row>
    <row r="28" spans="1:7" ht="18" customHeight="1" x14ac:dyDescent="0.35">
      <c r="A28" s="11" t="s">
        <v>56</v>
      </c>
      <c r="B28" s="11">
        <f>SUM(B4:B27)</f>
        <v>646</v>
      </c>
      <c r="C28" s="11">
        <f>SUM(C4:C27)</f>
        <v>138281996.25</v>
      </c>
      <c r="D28" s="11">
        <f>SUM(D4:D27)</f>
        <v>646</v>
      </c>
      <c r="E28" s="11">
        <f>SUM(E4:E27)</f>
        <v>138281996.25000003</v>
      </c>
      <c r="F28" s="11">
        <f t="shared" si="0"/>
        <v>0</v>
      </c>
      <c r="G28" s="11">
        <f t="shared" si="1"/>
        <v>0</v>
      </c>
    </row>
  </sheetData>
  <conditionalFormatting sqref="F4:G27">
    <cfRule type="cellIs" dxfId="1" priority="2" operator="lessThan">
      <formula>0</formula>
    </cfRule>
    <cfRule type="cellIs" dxfId="0" priority="3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1</vt:i4>
      </vt:variant>
    </vt:vector>
  </HeadingPairs>
  <TitlesOfParts>
    <vt:vector size="7" baseType="lpstr">
      <vt:lpstr>Q3 2026</vt:lpstr>
      <vt:lpstr>Fördelning trad &amp; fond</vt:lpstr>
      <vt:lpstr>Månadsutveckling</vt:lpstr>
      <vt:lpstr>Juli</vt:lpstr>
      <vt:lpstr>Augusti</vt:lpstr>
      <vt:lpstr>September</vt:lpstr>
      <vt:lpstr>'Q3 2026'!Utskriftsområde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Jonatan Chauca</cp:lastModifiedBy>
  <cp:revision>1</cp:revision>
  <dcterms:created xsi:type="dcterms:W3CDTF">2026-10-09T08:54:09Z</dcterms:created>
  <dcterms:modified xsi:type="dcterms:W3CDTF">2026-10-09T08:57:56Z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42a68-ad7d-4a83-8399-dc200610c472_Enabled">
    <vt:lpwstr>true</vt:lpwstr>
  </property>
  <property fmtid="{D5CDD505-2E9C-101B-9397-08002B2CF9AE}" pid="3" name="MSIP_Label_0d842a68-ad7d-4a83-8399-dc200610c472_SetDate">
    <vt:lpwstr>2026-10-09T08:57:32Z</vt:lpwstr>
  </property>
  <property fmtid="{D5CDD505-2E9C-101B-9397-08002B2CF9AE}" pid="4" name="MSIP_Label_0d842a68-ad7d-4a83-8399-dc200610c472_Method">
    <vt:lpwstr>Standard</vt:lpwstr>
  </property>
  <property fmtid="{D5CDD505-2E9C-101B-9397-08002B2CF9AE}" pid="5" name="MSIP_Label_0d842a68-ad7d-4a83-8399-dc200610c472_Name">
    <vt:lpwstr>0d842a68-ad7d-4a83-8399-dc200610c472</vt:lpwstr>
  </property>
  <property fmtid="{D5CDD505-2E9C-101B-9397-08002B2CF9AE}" pid="6" name="MSIP_Label_0d842a68-ad7d-4a83-8399-dc200610c472_SiteId">
    <vt:lpwstr>eead8bce-d10f-4053-bb3e-de872734ffd5</vt:lpwstr>
  </property>
  <property fmtid="{D5CDD505-2E9C-101B-9397-08002B2CF9AE}" pid="7" name="MSIP_Label_0d842a68-ad7d-4a83-8399-dc200610c472_ActionId">
    <vt:lpwstr>133d46ab-61a2-428e-85e3-071237fc463d</vt:lpwstr>
  </property>
  <property fmtid="{D5CDD505-2E9C-101B-9397-08002B2CF9AE}" pid="8" name="MSIP_Label_0d842a68-ad7d-4a83-8399-dc200610c472_ContentBits">
    <vt:lpwstr>0</vt:lpwstr>
  </property>
  <property fmtid="{D5CDD505-2E9C-101B-9397-08002B2CF9AE}" pid="9" name="MSIP_Label_0d842a68-ad7d-4a83-8399-dc200610c472_Tag">
    <vt:lpwstr>10, 3, 0, 1</vt:lpwstr>
  </property>
</Properties>
</file>